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PC\Documents\3 - Projet MAKAO\Documentation\Développement\"/>
    </mc:Choice>
  </mc:AlternateContent>
  <xr:revisionPtr revIDLastSave="0" documentId="13_ncr:1_{DF7B545D-CF66-4488-AB68-3108539B266B}" xr6:coauthVersionLast="47" xr6:coauthVersionMax="47" xr10:uidLastSave="{00000000-0000-0000-0000-000000000000}"/>
  <bookViews>
    <workbookView xWindow="-110" yWindow="-110" windowWidth="19420" windowHeight="10300" tabRatio="500" firstSheet="12" activeTab="13" xr2:uid="{00000000-000D-0000-FFFF-FFFF00000000}"/>
  </bookViews>
  <sheets>
    <sheet name="MPD Eleve" sheetId="1" r:id="rId1"/>
    <sheet name="Niveau" sheetId="2" r:id="rId2"/>
    <sheet name="Matière" sheetId="3" r:id="rId3"/>
    <sheet name="MPD Compétences" sheetId="4" r:id="rId4"/>
    <sheet name="Méta Compétences" sheetId="5" r:id="rId5"/>
    <sheet name="Categ Compétences" sheetId="6" r:id="rId6"/>
    <sheet name="Compétences générales" sheetId="7" r:id="rId7"/>
    <sheet name="Dépend. Compétences générales" sheetId="8" r:id="rId8"/>
    <sheet name="Compétences spécifiques" sheetId="9" r:id="rId9"/>
    <sheet name="MPD exercices" sheetId="10" r:id="rId10"/>
    <sheet name="Phase apprent &amp; Nature activ" sheetId="11" r:id="rId11"/>
    <sheet name="Activités par classe-leçon-nat" sheetId="12" r:id="rId12"/>
    <sheet name="Activités ClasseLeçonNatTyprep" sheetId="13" r:id="rId13"/>
    <sheet name="Type Exo" sheetId="14" r:id="rId14"/>
    <sheet name="Param Reponses" sheetId="15" r:id="rId15"/>
    <sheet name="Format Exo" sheetId="16" r:id="rId16"/>
    <sheet name="Classes" sheetId="17" r:id="rId17"/>
    <sheet name="Leçons" sheetId="18" r:id="rId18"/>
    <sheet name="Classe-Leçon" sheetId="19" r:id="rId19"/>
    <sheet name="Question ClasseLeçonActTyprep" sheetId="20" r:id="rId20"/>
    <sheet name="Exercices" sheetId="21" r:id="rId21"/>
    <sheet name="Rep_txt" sheetId="22" r:id="rId22"/>
    <sheet name="Rep_img" sheetId="23" r:id="rId23"/>
    <sheet name="Reponses_questions" sheetId="24" r:id="rId24"/>
    <sheet name="Reponses_memory" sheetId="25" r:id="rId25"/>
    <sheet name="Reponses_paires" sheetId="26" r:id="rId26"/>
    <sheet name="Reponses_seriation" sheetId="27" r:id="rId27"/>
    <sheet name="Reponses_exo_trou" sheetId="28" r:id="rId28"/>
    <sheet name="Activites_CompGen" sheetId="29" r:id="rId29"/>
    <sheet name="Activites_CompSpec" sheetId="30" r:id="rId30"/>
    <sheet name="Thèmes" sheetId="31" r:id="rId31"/>
    <sheet name="Visuels" sheetId="32" r:id="rId32"/>
    <sheet name="Elements" sheetId="33" r:id="rId33"/>
  </sheets>
  <externalReferences>
    <externalReference r:id="rId34"/>
  </externalReferences>
  <definedNames>
    <definedName name="_xlnm._FilterDatabase" localSheetId="12" hidden="1">'Activités ClasseLeçonNatTyprep'!$A$1:$O$925</definedName>
    <definedName name="_xlnm._FilterDatabase" localSheetId="11" hidden="1">'Activités par classe-leçon-nat'!$A$1:$L$345</definedName>
    <definedName name="_xlnm._FilterDatabase" localSheetId="18" hidden="1">'Classe-Leçon'!$A$1:$G$142</definedName>
    <definedName name="_xlnm._FilterDatabase" localSheetId="6" hidden="1">'Compétences générales'!$A$1:$F$191</definedName>
    <definedName name="_xlnm._FilterDatabase" localSheetId="32" hidden="1">Elements!$A$1:$L$237</definedName>
    <definedName name="_xlnm._FilterDatabase" localSheetId="20" hidden="1">Exercices!$A$1:$AU$78</definedName>
    <definedName name="_xlnm._FilterDatabase" localSheetId="17" hidden="1">Leçons!$A$1:$F$74</definedName>
    <definedName name="_xlnm._FilterDatabase" localSheetId="22" hidden="1">Rep_img!$A$1:$E$1</definedName>
    <definedName name="_xlnm._FilterDatabase" localSheetId="21" hidden="1">Rep_txt!$A$1:$C$601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236" i="33" l="1"/>
  <c r="J236" i="33"/>
  <c r="I236" i="33"/>
  <c r="F236" i="33"/>
  <c r="K235" i="33"/>
  <c r="J235" i="33"/>
  <c r="I235" i="33"/>
  <c r="G235" i="33"/>
  <c r="F235" i="33"/>
  <c r="L235" i="33" s="1"/>
  <c r="K234" i="33"/>
  <c r="J234" i="33"/>
  <c r="I234" i="33"/>
  <c r="F234" i="33"/>
  <c r="G234" i="33" s="1"/>
  <c r="J233" i="33"/>
  <c r="I233" i="33"/>
  <c r="F233" i="33"/>
  <c r="G233" i="33" s="1"/>
  <c r="J232" i="33"/>
  <c r="I232" i="33"/>
  <c r="F232" i="33"/>
  <c r="J231" i="33"/>
  <c r="I231" i="33"/>
  <c r="G231" i="33"/>
  <c r="F231" i="33"/>
  <c r="K230" i="33"/>
  <c r="J230" i="33"/>
  <c r="I230" i="33"/>
  <c r="F230" i="33"/>
  <c r="G230" i="33" s="1"/>
  <c r="K229" i="33"/>
  <c r="J229" i="33"/>
  <c r="I229" i="33"/>
  <c r="F229" i="33"/>
  <c r="G229" i="33" s="1"/>
  <c r="L229" i="33" s="1"/>
  <c r="K228" i="33"/>
  <c r="J228" i="33"/>
  <c r="I228" i="33"/>
  <c r="F228" i="33"/>
  <c r="J227" i="33"/>
  <c r="I227" i="33"/>
  <c r="G227" i="33"/>
  <c r="F227" i="33"/>
  <c r="K226" i="33"/>
  <c r="J226" i="33"/>
  <c r="I226" i="33"/>
  <c r="F226" i="33"/>
  <c r="G226" i="33" s="1"/>
  <c r="K225" i="33"/>
  <c r="J225" i="33"/>
  <c r="I225" i="33"/>
  <c r="F225" i="33"/>
  <c r="G225" i="33" s="1"/>
  <c r="L225" i="33" s="1"/>
  <c r="J224" i="33"/>
  <c r="I224" i="33"/>
  <c r="F224" i="33"/>
  <c r="J223" i="33"/>
  <c r="I223" i="33"/>
  <c r="G223" i="33"/>
  <c r="F223" i="33"/>
  <c r="K222" i="33"/>
  <c r="J222" i="33"/>
  <c r="I222" i="33"/>
  <c r="F222" i="33"/>
  <c r="G222" i="33" s="1"/>
  <c r="J221" i="33"/>
  <c r="I221" i="33"/>
  <c r="F221" i="33"/>
  <c r="G221" i="33" s="1"/>
  <c r="K220" i="33"/>
  <c r="J220" i="33"/>
  <c r="I220" i="33"/>
  <c r="F220" i="33"/>
  <c r="J219" i="33"/>
  <c r="I219" i="33"/>
  <c r="G219" i="33"/>
  <c r="F219" i="33"/>
  <c r="J218" i="33"/>
  <c r="I218" i="33"/>
  <c r="F218" i="33"/>
  <c r="G218" i="33" s="1"/>
  <c r="J217" i="33"/>
  <c r="I217" i="33"/>
  <c r="F217" i="33"/>
  <c r="G217" i="33" s="1"/>
  <c r="J216" i="33"/>
  <c r="I216" i="33"/>
  <c r="F216" i="33"/>
  <c r="J215" i="33"/>
  <c r="I215" i="33"/>
  <c r="G215" i="33"/>
  <c r="F215" i="33"/>
  <c r="J214" i="33"/>
  <c r="I214" i="33"/>
  <c r="F214" i="33"/>
  <c r="G214" i="33" s="1"/>
  <c r="J213" i="33"/>
  <c r="I213" i="33"/>
  <c r="F213" i="33"/>
  <c r="G213" i="33" s="1"/>
  <c r="J212" i="33"/>
  <c r="I212" i="33"/>
  <c r="F212" i="33"/>
  <c r="K211" i="33"/>
  <c r="J211" i="33"/>
  <c r="I211" i="33"/>
  <c r="G211" i="33"/>
  <c r="L211" i="33" s="1"/>
  <c r="F211" i="33"/>
  <c r="J210" i="33"/>
  <c r="I210" i="33"/>
  <c r="F210" i="33"/>
  <c r="G210" i="33" s="1"/>
  <c r="J209" i="33"/>
  <c r="I209" i="33"/>
  <c r="F209" i="33"/>
  <c r="G209" i="33" s="1"/>
  <c r="J208" i="33"/>
  <c r="I208" i="33"/>
  <c r="F208" i="33"/>
  <c r="J207" i="33"/>
  <c r="I207" i="33"/>
  <c r="G207" i="33"/>
  <c r="F207" i="33"/>
  <c r="J206" i="33"/>
  <c r="I206" i="33"/>
  <c r="F206" i="33"/>
  <c r="G206" i="33" s="1"/>
  <c r="K205" i="33"/>
  <c r="J205" i="33"/>
  <c r="I205" i="33"/>
  <c r="F205" i="33"/>
  <c r="G205" i="33" s="1"/>
  <c r="L205" i="33" s="1"/>
  <c r="K204" i="33"/>
  <c r="J204" i="33"/>
  <c r="I204" i="33"/>
  <c r="F204" i="33"/>
  <c r="J203" i="33"/>
  <c r="I203" i="33"/>
  <c r="G203" i="33"/>
  <c r="F203" i="33"/>
  <c r="J202" i="33"/>
  <c r="I202" i="33"/>
  <c r="F202" i="33"/>
  <c r="G202" i="33" s="1"/>
  <c r="K201" i="33"/>
  <c r="J201" i="33"/>
  <c r="I201" i="33"/>
  <c r="F201" i="33"/>
  <c r="G201" i="33" s="1"/>
  <c r="L201" i="33" s="1"/>
  <c r="K200" i="33"/>
  <c r="J200" i="33"/>
  <c r="I200" i="33"/>
  <c r="F200" i="33"/>
  <c r="J199" i="33"/>
  <c r="I199" i="33"/>
  <c r="G199" i="33"/>
  <c r="F199" i="33"/>
  <c r="J198" i="33"/>
  <c r="I198" i="33"/>
  <c r="F198" i="33"/>
  <c r="G198" i="33" s="1"/>
  <c r="J197" i="33"/>
  <c r="I197" i="33"/>
  <c r="F197" i="33"/>
  <c r="G197" i="33" s="1"/>
  <c r="J196" i="33"/>
  <c r="I196" i="33"/>
  <c r="F196" i="33"/>
  <c r="J195" i="33"/>
  <c r="I195" i="33"/>
  <c r="G195" i="33"/>
  <c r="F195" i="33"/>
  <c r="J194" i="33"/>
  <c r="I194" i="33"/>
  <c r="F194" i="33"/>
  <c r="G194" i="33" s="1"/>
  <c r="J193" i="33"/>
  <c r="I193" i="33"/>
  <c r="F193" i="33"/>
  <c r="G193" i="33" s="1"/>
  <c r="J192" i="33"/>
  <c r="I192" i="33"/>
  <c r="F192" i="33"/>
  <c r="J191" i="33"/>
  <c r="I191" i="33"/>
  <c r="G191" i="33"/>
  <c r="F191" i="33"/>
  <c r="J190" i="33"/>
  <c r="I190" i="33"/>
  <c r="F190" i="33"/>
  <c r="G190" i="33" s="1"/>
  <c r="J189" i="33"/>
  <c r="I189" i="33"/>
  <c r="F189" i="33"/>
  <c r="G189" i="33" s="1"/>
  <c r="J188" i="33"/>
  <c r="I188" i="33"/>
  <c r="F188" i="33"/>
  <c r="J187" i="33"/>
  <c r="I187" i="33"/>
  <c r="G187" i="33"/>
  <c r="F187" i="33"/>
  <c r="J186" i="33"/>
  <c r="I186" i="33"/>
  <c r="F186" i="33"/>
  <c r="G186" i="33" s="1"/>
  <c r="J185" i="33"/>
  <c r="I185" i="33"/>
  <c r="F185" i="33"/>
  <c r="G185" i="33" s="1"/>
  <c r="J184" i="33"/>
  <c r="I184" i="33"/>
  <c r="F184" i="33"/>
  <c r="J183" i="33"/>
  <c r="I183" i="33"/>
  <c r="G183" i="33"/>
  <c r="F183" i="33"/>
  <c r="J182" i="33"/>
  <c r="I182" i="33"/>
  <c r="F182" i="33"/>
  <c r="G182" i="33" s="1"/>
  <c r="J181" i="33"/>
  <c r="I181" i="33"/>
  <c r="F181" i="33"/>
  <c r="G181" i="33" s="1"/>
  <c r="J180" i="33"/>
  <c r="I180" i="33"/>
  <c r="F180" i="33"/>
  <c r="J179" i="33"/>
  <c r="I179" i="33"/>
  <c r="G179" i="33"/>
  <c r="F179" i="33"/>
  <c r="J178" i="33"/>
  <c r="I178" i="33"/>
  <c r="F178" i="33"/>
  <c r="G178" i="33" s="1"/>
  <c r="J177" i="33"/>
  <c r="I177" i="33"/>
  <c r="F177" i="33"/>
  <c r="G177" i="33" s="1"/>
  <c r="J176" i="33"/>
  <c r="I176" i="33"/>
  <c r="F176" i="33"/>
  <c r="J175" i="33"/>
  <c r="I175" i="33"/>
  <c r="G175" i="33"/>
  <c r="F175" i="33"/>
  <c r="J174" i="33"/>
  <c r="I174" i="33"/>
  <c r="F174" i="33"/>
  <c r="J173" i="33"/>
  <c r="I173" i="33"/>
  <c r="F173" i="33"/>
  <c r="G173" i="33" s="1"/>
  <c r="J172" i="33"/>
  <c r="I172" i="33"/>
  <c r="G172" i="33"/>
  <c r="F172" i="33"/>
  <c r="K171" i="33"/>
  <c r="J171" i="33"/>
  <c r="I171" i="33"/>
  <c r="G171" i="33"/>
  <c r="F171" i="33"/>
  <c r="J170" i="33"/>
  <c r="I170" i="33"/>
  <c r="G170" i="33"/>
  <c r="F170" i="33"/>
  <c r="J169" i="33"/>
  <c r="I169" i="33"/>
  <c r="F169" i="33"/>
  <c r="G169" i="33" s="1"/>
  <c r="J168" i="33"/>
  <c r="I168" i="33"/>
  <c r="F168" i="33"/>
  <c r="G168" i="33" s="1"/>
  <c r="J167" i="33"/>
  <c r="I167" i="33"/>
  <c r="G167" i="33"/>
  <c r="F167" i="33"/>
  <c r="J166" i="33"/>
  <c r="I166" i="33"/>
  <c r="F166" i="33"/>
  <c r="J165" i="33"/>
  <c r="I165" i="33"/>
  <c r="F165" i="33"/>
  <c r="G165" i="33" s="1"/>
  <c r="J164" i="33"/>
  <c r="I164" i="33"/>
  <c r="G164" i="33"/>
  <c r="F164" i="33"/>
  <c r="J163" i="33"/>
  <c r="I163" i="33"/>
  <c r="F163" i="33"/>
  <c r="J162" i="33"/>
  <c r="I162" i="33"/>
  <c r="F162" i="33"/>
  <c r="J161" i="33"/>
  <c r="I161" i="33"/>
  <c r="F161" i="33"/>
  <c r="G161" i="33" s="1"/>
  <c r="J160" i="33"/>
  <c r="I160" i="33"/>
  <c r="F160" i="33"/>
  <c r="J159" i="33"/>
  <c r="I159" i="33"/>
  <c r="F159" i="33"/>
  <c r="J158" i="33"/>
  <c r="I158" i="33"/>
  <c r="G158" i="33"/>
  <c r="F158" i="33"/>
  <c r="K157" i="33"/>
  <c r="J157" i="33"/>
  <c r="I157" i="33"/>
  <c r="F157" i="33"/>
  <c r="G157" i="33" s="1"/>
  <c r="K156" i="33"/>
  <c r="J156" i="33"/>
  <c r="I156" i="33"/>
  <c r="G156" i="33"/>
  <c r="L156" i="33" s="1"/>
  <c r="F156" i="33"/>
  <c r="K155" i="33"/>
  <c r="J155" i="33"/>
  <c r="I155" i="33"/>
  <c r="G155" i="33"/>
  <c r="F155" i="33"/>
  <c r="K154" i="33"/>
  <c r="J154" i="33"/>
  <c r="I154" i="33"/>
  <c r="F154" i="33"/>
  <c r="G154" i="33" s="1"/>
  <c r="K153" i="33"/>
  <c r="J153" i="33"/>
  <c r="I153" i="33"/>
  <c r="L153" i="33" s="1"/>
  <c r="F153" i="33"/>
  <c r="G153" i="33" s="1"/>
  <c r="K152" i="33"/>
  <c r="J152" i="33"/>
  <c r="I152" i="33"/>
  <c r="F152" i="33"/>
  <c r="G152" i="33" s="1"/>
  <c r="L152" i="33" s="1"/>
  <c r="K151" i="33"/>
  <c r="J151" i="33"/>
  <c r="I151" i="33"/>
  <c r="F151" i="33"/>
  <c r="J150" i="33"/>
  <c r="I150" i="33"/>
  <c r="F150" i="33"/>
  <c r="J149" i="33"/>
  <c r="I149" i="33"/>
  <c r="F149" i="33"/>
  <c r="G149" i="33" s="1"/>
  <c r="J148" i="33"/>
  <c r="I148" i="33"/>
  <c r="G148" i="33"/>
  <c r="F148" i="33"/>
  <c r="J147" i="33"/>
  <c r="I147" i="33"/>
  <c r="F147" i="33"/>
  <c r="J146" i="33"/>
  <c r="I146" i="33"/>
  <c r="F146" i="33"/>
  <c r="J145" i="33"/>
  <c r="I145" i="33"/>
  <c r="F145" i="33"/>
  <c r="G145" i="33" s="1"/>
  <c r="K144" i="33"/>
  <c r="J144" i="33"/>
  <c r="I144" i="33"/>
  <c r="G144" i="33"/>
  <c r="F144" i="33"/>
  <c r="L144" i="33" s="1"/>
  <c r="K143" i="33"/>
  <c r="J143" i="33"/>
  <c r="I143" i="33"/>
  <c r="F143" i="33"/>
  <c r="J142" i="33"/>
  <c r="I142" i="33"/>
  <c r="G142" i="33"/>
  <c r="F142" i="33"/>
  <c r="K141" i="33"/>
  <c r="J141" i="33"/>
  <c r="G141" i="33"/>
  <c r="F141" i="33"/>
  <c r="J140" i="33"/>
  <c r="I140" i="33"/>
  <c r="G140" i="33"/>
  <c r="F140" i="33"/>
  <c r="J139" i="33"/>
  <c r="I139" i="33"/>
  <c r="G139" i="33"/>
  <c r="F139" i="33"/>
  <c r="J138" i="33"/>
  <c r="I138" i="33"/>
  <c r="F138" i="33"/>
  <c r="G138" i="33" s="1"/>
  <c r="J137" i="33"/>
  <c r="I137" i="33"/>
  <c r="G137" i="33"/>
  <c r="F137" i="33"/>
  <c r="J136" i="33"/>
  <c r="I136" i="33"/>
  <c r="F136" i="33"/>
  <c r="J135" i="33"/>
  <c r="I135" i="33"/>
  <c r="G135" i="33"/>
  <c r="F135" i="33"/>
  <c r="K134" i="33"/>
  <c r="J134" i="33"/>
  <c r="I134" i="33"/>
  <c r="G134" i="33"/>
  <c r="F134" i="33"/>
  <c r="L134" i="33" s="1"/>
  <c r="J133" i="33"/>
  <c r="I133" i="33"/>
  <c r="G133" i="33"/>
  <c r="F133" i="33"/>
  <c r="J132" i="33"/>
  <c r="I132" i="33"/>
  <c r="F132" i="33"/>
  <c r="G132" i="33" s="1"/>
  <c r="J131" i="33"/>
  <c r="I131" i="33"/>
  <c r="F131" i="33"/>
  <c r="G131" i="33" s="1"/>
  <c r="J130" i="33"/>
  <c r="I130" i="33"/>
  <c r="F130" i="33"/>
  <c r="J129" i="33"/>
  <c r="I129" i="33"/>
  <c r="G129" i="33"/>
  <c r="F129" i="33"/>
  <c r="J128" i="33"/>
  <c r="I128" i="33"/>
  <c r="G128" i="33"/>
  <c r="F128" i="33"/>
  <c r="K127" i="33"/>
  <c r="J127" i="33"/>
  <c r="I127" i="33"/>
  <c r="F127" i="33"/>
  <c r="G127" i="33" s="1"/>
  <c r="J126" i="33"/>
  <c r="I126" i="33"/>
  <c r="F126" i="33"/>
  <c r="K125" i="33"/>
  <c r="J125" i="33"/>
  <c r="I125" i="33"/>
  <c r="G125" i="33"/>
  <c r="L125" i="33" s="1"/>
  <c r="F125" i="33"/>
  <c r="J124" i="33"/>
  <c r="I124" i="33"/>
  <c r="G124" i="33"/>
  <c r="F124" i="33"/>
  <c r="J123" i="33"/>
  <c r="I123" i="33"/>
  <c r="G123" i="33"/>
  <c r="F123" i="33"/>
  <c r="K122" i="33"/>
  <c r="J122" i="33"/>
  <c r="I122" i="33"/>
  <c r="G122" i="33"/>
  <c r="L122" i="33" s="1"/>
  <c r="F122" i="33"/>
  <c r="L121" i="33"/>
  <c r="K121" i="33"/>
  <c r="J121" i="33"/>
  <c r="I121" i="33"/>
  <c r="G121" i="33"/>
  <c r="F121" i="33"/>
  <c r="J120" i="33"/>
  <c r="I120" i="33"/>
  <c r="G120" i="33"/>
  <c r="F120" i="33"/>
  <c r="J119" i="33"/>
  <c r="I119" i="33"/>
  <c r="F119" i="33"/>
  <c r="J118" i="33"/>
  <c r="I118" i="33"/>
  <c r="F118" i="33"/>
  <c r="K117" i="33"/>
  <c r="J117" i="33"/>
  <c r="I117" i="33"/>
  <c r="G117" i="33"/>
  <c r="L117" i="33" s="1"/>
  <c r="F117" i="33"/>
  <c r="J116" i="33"/>
  <c r="I116" i="33"/>
  <c r="F116" i="33"/>
  <c r="G116" i="33" s="1"/>
  <c r="J115" i="33"/>
  <c r="I115" i="33"/>
  <c r="G115" i="33"/>
  <c r="F115" i="33"/>
  <c r="J114" i="33"/>
  <c r="I114" i="33"/>
  <c r="F114" i="33"/>
  <c r="G114" i="33" s="1"/>
  <c r="J113" i="33"/>
  <c r="I113" i="33"/>
  <c r="G113" i="33"/>
  <c r="F113" i="33"/>
  <c r="K112" i="33"/>
  <c r="J112" i="33"/>
  <c r="I112" i="33"/>
  <c r="G112" i="33"/>
  <c r="F112" i="33"/>
  <c r="L112" i="33" s="1"/>
  <c r="K111" i="33"/>
  <c r="J111" i="33"/>
  <c r="I111" i="33"/>
  <c r="G111" i="33"/>
  <c r="L111" i="33" s="1"/>
  <c r="F111" i="33"/>
  <c r="J110" i="33"/>
  <c r="I110" i="33"/>
  <c r="F110" i="33"/>
  <c r="G110" i="33" s="1"/>
  <c r="L109" i="33"/>
  <c r="K109" i="33"/>
  <c r="J109" i="33"/>
  <c r="I109" i="33"/>
  <c r="G109" i="33"/>
  <c r="F109" i="33"/>
  <c r="K108" i="33"/>
  <c r="J108" i="33"/>
  <c r="I108" i="33"/>
  <c r="G108" i="33"/>
  <c r="F108" i="33"/>
  <c r="L108" i="33" s="1"/>
  <c r="J107" i="33"/>
  <c r="I107" i="33"/>
  <c r="F107" i="33"/>
  <c r="K106" i="33"/>
  <c r="L106" i="33" s="1"/>
  <c r="J106" i="33"/>
  <c r="I106" i="33"/>
  <c r="G106" i="33"/>
  <c r="F106" i="33"/>
  <c r="K105" i="33"/>
  <c r="J105" i="33"/>
  <c r="I105" i="33"/>
  <c r="G105" i="33"/>
  <c r="F105" i="33"/>
  <c r="K104" i="33"/>
  <c r="J104" i="33"/>
  <c r="G104" i="33"/>
  <c r="F104" i="33"/>
  <c r="L104" i="33" s="1"/>
  <c r="K103" i="33"/>
  <c r="J103" i="33"/>
  <c r="I103" i="33"/>
  <c r="F103" i="33"/>
  <c r="G103" i="33" s="1"/>
  <c r="L103" i="33" s="1"/>
  <c r="L102" i="33"/>
  <c r="K102" i="33"/>
  <c r="J102" i="33"/>
  <c r="I102" i="33"/>
  <c r="F102" i="33"/>
  <c r="G102" i="33" s="1"/>
  <c r="J101" i="33"/>
  <c r="I101" i="33"/>
  <c r="F101" i="33"/>
  <c r="J100" i="33"/>
  <c r="I100" i="33"/>
  <c r="F100" i="33"/>
  <c r="L99" i="33"/>
  <c r="K99" i="33"/>
  <c r="J99" i="33"/>
  <c r="I99" i="33"/>
  <c r="G99" i="33"/>
  <c r="F99" i="33"/>
  <c r="J98" i="33"/>
  <c r="I98" i="33"/>
  <c r="F98" i="33"/>
  <c r="G98" i="33" s="1"/>
  <c r="J97" i="33"/>
  <c r="I97" i="33"/>
  <c r="F97" i="33"/>
  <c r="J96" i="33"/>
  <c r="I96" i="33"/>
  <c r="G96" i="33"/>
  <c r="F96" i="33"/>
  <c r="K95" i="33"/>
  <c r="J95" i="33"/>
  <c r="I95" i="33"/>
  <c r="G95" i="33"/>
  <c r="F95" i="33"/>
  <c r="L95" i="33" s="1"/>
  <c r="J94" i="33"/>
  <c r="I94" i="33"/>
  <c r="F94" i="33"/>
  <c r="J93" i="33"/>
  <c r="I93" i="33"/>
  <c r="G93" i="33"/>
  <c r="F93" i="33"/>
  <c r="K92" i="33"/>
  <c r="J92" i="33"/>
  <c r="I92" i="33"/>
  <c r="G92" i="33"/>
  <c r="F92" i="33"/>
  <c r="K91" i="33"/>
  <c r="J91" i="33"/>
  <c r="F91" i="33"/>
  <c r="J90" i="33"/>
  <c r="I90" i="33"/>
  <c r="G90" i="33"/>
  <c r="F90" i="33"/>
  <c r="J89" i="33"/>
  <c r="I89" i="33"/>
  <c r="F89" i="33"/>
  <c r="G89" i="33" s="1"/>
  <c r="J88" i="33"/>
  <c r="I88" i="33"/>
  <c r="G88" i="33"/>
  <c r="F88" i="33"/>
  <c r="J87" i="33"/>
  <c r="I87" i="33"/>
  <c r="F87" i="33"/>
  <c r="G87" i="33" s="1"/>
  <c r="J86" i="33"/>
  <c r="I86" i="33"/>
  <c r="G86" i="33"/>
  <c r="F86" i="33"/>
  <c r="J85" i="33"/>
  <c r="I85" i="33"/>
  <c r="G85" i="33"/>
  <c r="F85" i="33"/>
  <c r="J84" i="33"/>
  <c r="I84" i="33"/>
  <c r="F84" i="33"/>
  <c r="J83" i="33"/>
  <c r="I83" i="33"/>
  <c r="G83" i="33"/>
  <c r="F83" i="33"/>
  <c r="J82" i="33"/>
  <c r="I82" i="33"/>
  <c r="G82" i="33"/>
  <c r="F82" i="33"/>
  <c r="J81" i="33"/>
  <c r="I81" i="33"/>
  <c r="F81" i="33"/>
  <c r="J80" i="33"/>
  <c r="I80" i="33"/>
  <c r="F80" i="33"/>
  <c r="G80" i="33" s="1"/>
  <c r="L79" i="33"/>
  <c r="K79" i="33"/>
  <c r="J79" i="33"/>
  <c r="F79" i="33"/>
  <c r="G79" i="33" s="1"/>
  <c r="K78" i="33"/>
  <c r="J78" i="33"/>
  <c r="I78" i="33"/>
  <c r="G78" i="33"/>
  <c r="L78" i="33" s="1"/>
  <c r="F78" i="33"/>
  <c r="J77" i="33"/>
  <c r="I77" i="33"/>
  <c r="G77" i="33"/>
  <c r="F77" i="33"/>
  <c r="J76" i="33"/>
  <c r="I76" i="33"/>
  <c r="F76" i="33"/>
  <c r="G76" i="33" s="1"/>
  <c r="J75" i="33"/>
  <c r="I75" i="33"/>
  <c r="F75" i="33"/>
  <c r="G75" i="33" s="1"/>
  <c r="K74" i="33"/>
  <c r="J74" i="33"/>
  <c r="I74" i="33"/>
  <c r="F74" i="33"/>
  <c r="G74" i="33" s="1"/>
  <c r="L74" i="33" s="1"/>
  <c r="J73" i="33"/>
  <c r="I73" i="33"/>
  <c r="F73" i="33"/>
  <c r="K72" i="33"/>
  <c r="J72" i="33"/>
  <c r="I72" i="33"/>
  <c r="F72" i="33"/>
  <c r="K71" i="33"/>
  <c r="L71" i="33" s="1"/>
  <c r="J71" i="33"/>
  <c r="I71" i="33"/>
  <c r="F71" i="33"/>
  <c r="G71" i="33" s="1"/>
  <c r="L70" i="33"/>
  <c r="K70" i="33"/>
  <c r="J70" i="33"/>
  <c r="I70" i="33"/>
  <c r="G70" i="33"/>
  <c r="F70" i="33"/>
  <c r="J69" i="33"/>
  <c r="I69" i="33"/>
  <c r="F69" i="33"/>
  <c r="J68" i="33"/>
  <c r="I68" i="33"/>
  <c r="F68" i="33"/>
  <c r="J67" i="33"/>
  <c r="I67" i="33"/>
  <c r="F67" i="33"/>
  <c r="G67" i="33" s="1"/>
  <c r="J66" i="33"/>
  <c r="I66" i="33"/>
  <c r="G66" i="33"/>
  <c r="F66" i="33"/>
  <c r="J65" i="33"/>
  <c r="I65" i="33"/>
  <c r="F65" i="33"/>
  <c r="J64" i="33"/>
  <c r="I64" i="33"/>
  <c r="G64" i="33"/>
  <c r="F64" i="33"/>
  <c r="J63" i="33"/>
  <c r="I63" i="33"/>
  <c r="F63" i="33"/>
  <c r="G63" i="33" s="1"/>
  <c r="K62" i="33"/>
  <c r="J62" i="33"/>
  <c r="I62" i="33"/>
  <c r="G62" i="33"/>
  <c r="L62" i="33" s="1"/>
  <c r="F62" i="33"/>
  <c r="K61" i="33"/>
  <c r="J61" i="33"/>
  <c r="I61" i="33"/>
  <c r="G61" i="33"/>
  <c r="F61" i="33"/>
  <c r="J60" i="33"/>
  <c r="I60" i="33"/>
  <c r="F60" i="33"/>
  <c r="J59" i="33"/>
  <c r="I59" i="33"/>
  <c r="F59" i="33"/>
  <c r="G59" i="33" s="1"/>
  <c r="J58" i="33"/>
  <c r="I58" i="33"/>
  <c r="F58" i="33"/>
  <c r="G58" i="33" s="1"/>
  <c r="K57" i="33"/>
  <c r="J57" i="33"/>
  <c r="I57" i="33"/>
  <c r="F57" i="33"/>
  <c r="K56" i="33"/>
  <c r="J56" i="33"/>
  <c r="I56" i="33"/>
  <c r="F56" i="33"/>
  <c r="J55" i="33"/>
  <c r="I55" i="33"/>
  <c r="F55" i="33"/>
  <c r="G55" i="33" s="1"/>
  <c r="J54" i="33"/>
  <c r="I54" i="33"/>
  <c r="G54" i="33"/>
  <c r="F54" i="33"/>
  <c r="J53" i="33"/>
  <c r="I53" i="33"/>
  <c r="F53" i="33"/>
  <c r="K52" i="33"/>
  <c r="L52" i="33" s="1"/>
  <c r="J52" i="33"/>
  <c r="G52" i="33"/>
  <c r="F52" i="33"/>
  <c r="J51" i="33"/>
  <c r="I51" i="33"/>
  <c r="G51" i="33"/>
  <c r="F51" i="33"/>
  <c r="K50" i="33"/>
  <c r="J50" i="33"/>
  <c r="I50" i="33"/>
  <c r="G50" i="33"/>
  <c r="F50" i="33"/>
  <c r="L50" i="33" s="1"/>
  <c r="K49" i="33"/>
  <c r="J49" i="33"/>
  <c r="I49" i="33"/>
  <c r="G49" i="33"/>
  <c r="L49" i="33" s="1"/>
  <c r="F49" i="33"/>
  <c r="K48" i="33"/>
  <c r="J48" i="33"/>
  <c r="I48" i="33"/>
  <c r="F48" i="33"/>
  <c r="G48" i="33" s="1"/>
  <c r="L48" i="33" s="1"/>
  <c r="J47" i="33"/>
  <c r="I47" i="33"/>
  <c r="G47" i="33"/>
  <c r="F47" i="33"/>
  <c r="J46" i="33"/>
  <c r="I46" i="33"/>
  <c r="G46" i="33"/>
  <c r="F46" i="33"/>
  <c r="J45" i="33"/>
  <c r="I45" i="33"/>
  <c r="F45" i="33"/>
  <c r="G45" i="33" s="1"/>
  <c r="J44" i="33"/>
  <c r="I44" i="33"/>
  <c r="G44" i="33"/>
  <c r="F44" i="33"/>
  <c r="J43" i="33"/>
  <c r="I43" i="33"/>
  <c r="G43" i="33"/>
  <c r="F43" i="33"/>
  <c r="J42" i="33"/>
  <c r="I42" i="33"/>
  <c r="F42" i="33"/>
  <c r="J41" i="33"/>
  <c r="I41" i="33"/>
  <c r="G41" i="33"/>
  <c r="F41" i="33"/>
  <c r="J40" i="33"/>
  <c r="I40" i="33"/>
  <c r="G40" i="33"/>
  <c r="F40" i="33"/>
  <c r="K39" i="33"/>
  <c r="J39" i="33"/>
  <c r="I39" i="33"/>
  <c r="G39" i="33"/>
  <c r="L39" i="33" s="1"/>
  <c r="F39" i="33"/>
  <c r="L38" i="33"/>
  <c r="K38" i="33"/>
  <c r="J38" i="33"/>
  <c r="I38" i="33"/>
  <c r="G38" i="33"/>
  <c r="F38" i="33"/>
  <c r="J37" i="33"/>
  <c r="G37" i="33"/>
  <c r="F37" i="33"/>
  <c r="K36" i="33"/>
  <c r="J36" i="33"/>
  <c r="I36" i="33"/>
  <c r="F36" i="33"/>
  <c r="J35" i="33"/>
  <c r="I35" i="33"/>
  <c r="F35" i="33"/>
  <c r="K34" i="33"/>
  <c r="J34" i="33"/>
  <c r="I34" i="33"/>
  <c r="G34" i="33"/>
  <c r="F34" i="33"/>
  <c r="K33" i="33"/>
  <c r="J33" i="33"/>
  <c r="I33" i="33"/>
  <c r="G33" i="33"/>
  <c r="F33" i="33"/>
  <c r="L33" i="33" s="1"/>
  <c r="J32" i="33"/>
  <c r="I32" i="33"/>
  <c r="F32" i="33"/>
  <c r="G32" i="33" s="1"/>
  <c r="J31" i="33"/>
  <c r="I31" i="33"/>
  <c r="G31" i="33"/>
  <c r="F31" i="33"/>
  <c r="K30" i="33"/>
  <c r="J30" i="33"/>
  <c r="I30" i="33"/>
  <c r="G30" i="33"/>
  <c r="F30" i="33"/>
  <c r="J29" i="33"/>
  <c r="I29" i="33"/>
  <c r="G29" i="33"/>
  <c r="F29" i="33"/>
  <c r="L28" i="33"/>
  <c r="K28" i="33"/>
  <c r="J28" i="33"/>
  <c r="I28" i="33"/>
  <c r="F28" i="33"/>
  <c r="G28" i="33" s="1"/>
  <c r="K27" i="33"/>
  <c r="J27" i="33"/>
  <c r="I27" i="33"/>
  <c r="F27" i="33"/>
  <c r="K26" i="33"/>
  <c r="J26" i="33"/>
  <c r="G26" i="33"/>
  <c r="F26" i="33"/>
  <c r="L26" i="33" s="1"/>
  <c r="J25" i="33"/>
  <c r="I25" i="33"/>
  <c r="F25" i="33"/>
  <c r="G25" i="33" s="1"/>
  <c r="L25" i="33" s="1"/>
  <c r="L24" i="33"/>
  <c r="K24" i="33"/>
  <c r="J24" i="33"/>
  <c r="I24" i="33"/>
  <c r="G24" i="33"/>
  <c r="F24" i="33"/>
  <c r="J23" i="33"/>
  <c r="I23" i="33"/>
  <c r="G23" i="33"/>
  <c r="F23" i="33"/>
  <c r="L22" i="33"/>
  <c r="K22" i="33"/>
  <c r="J22" i="33"/>
  <c r="I22" i="33"/>
  <c r="G22" i="33"/>
  <c r="F22" i="33"/>
  <c r="L21" i="33"/>
  <c r="K21" i="33"/>
  <c r="J21" i="33"/>
  <c r="I21" i="33"/>
  <c r="F21" i="33"/>
  <c r="G21" i="33" s="1"/>
  <c r="L20" i="33"/>
  <c r="K20" i="33"/>
  <c r="J20" i="33"/>
  <c r="F20" i="33"/>
  <c r="G20" i="33" s="1"/>
  <c r="J19" i="33"/>
  <c r="I19" i="33"/>
  <c r="G19" i="33"/>
  <c r="F19" i="33"/>
  <c r="J18" i="33"/>
  <c r="I18" i="33"/>
  <c r="F18" i="33"/>
  <c r="J17" i="33"/>
  <c r="I17" i="33"/>
  <c r="G17" i="33"/>
  <c r="F17" i="33"/>
  <c r="J16" i="33"/>
  <c r="I16" i="33"/>
  <c r="F16" i="33"/>
  <c r="K15" i="33"/>
  <c r="J15" i="33"/>
  <c r="I15" i="33"/>
  <c r="F15" i="33"/>
  <c r="J14" i="33"/>
  <c r="I14" i="33"/>
  <c r="F14" i="33"/>
  <c r="J13" i="33"/>
  <c r="I13" i="33"/>
  <c r="G13" i="33"/>
  <c r="F13" i="33"/>
  <c r="J12" i="33"/>
  <c r="I12" i="33"/>
  <c r="F12" i="33"/>
  <c r="K11" i="33"/>
  <c r="J11" i="33"/>
  <c r="I11" i="33"/>
  <c r="F11" i="33"/>
  <c r="J10" i="33"/>
  <c r="I10" i="33"/>
  <c r="F10" i="33"/>
  <c r="J9" i="33"/>
  <c r="I9" i="33"/>
  <c r="G9" i="33"/>
  <c r="F9" i="33"/>
  <c r="J8" i="33"/>
  <c r="I8" i="33"/>
  <c r="F8" i="33"/>
  <c r="J7" i="33"/>
  <c r="I7" i="33"/>
  <c r="F7" i="33"/>
  <c r="G7" i="33" s="1"/>
  <c r="J6" i="33"/>
  <c r="I6" i="33"/>
  <c r="F6" i="33"/>
  <c r="J5" i="33"/>
  <c r="I5" i="33"/>
  <c r="G5" i="33"/>
  <c r="F5" i="33"/>
  <c r="J4" i="33"/>
  <c r="I4" i="33"/>
  <c r="F4" i="33"/>
  <c r="J3" i="33"/>
  <c r="I3" i="33"/>
  <c r="G3" i="33"/>
  <c r="F3" i="33"/>
  <c r="L3" i="33" s="1"/>
  <c r="J2" i="33"/>
  <c r="I2" i="33"/>
  <c r="F2" i="33"/>
  <c r="E236" i="32"/>
  <c r="K178" i="33" s="1"/>
  <c r="E235" i="32"/>
  <c r="G234" i="32"/>
  <c r="E234" i="32"/>
  <c r="K146" i="33" s="1"/>
  <c r="E233" i="32"/>
  <c r="E232" i="32"/>
  <c r="K140" i="33" s="1"/>
  <c r="E231" i="32"/>
  <c r="E230" i="32"/>
  <c r="K113" i="33" s="1"/>
  <c r="L113" i="33" s="1"/>
  <c r="E229" i="32"/>
  <c r="G229" i="32" s="1"/>
  <c r="E228" i="32"/>
  <c r="K181" i="33" s="1"/>
  <c r="E227" i="32"/>
  <c r="G227" i="32" s="1"/>
  <c r="E226" i="32"/>
  <c r="K129" i="33" s="1"/>
  <c r="E225" i="32"/>
  <c r="G225" i="32" s="1"/>
  <c r="E224" i="32"/>
  <c r="G224" i="32" s="1"/>
  <c r="E223" i="32"/>
  <c r="E222" i="32"/>
  <c r="K231" i="33" s="1"/>
  <c r="E221" i="32"/>
  <c r="E220" i="32"/>
  <c r="K210" i="33" s="1"/>
  <c r="E219" i="32"/>
  <c r="G218" i="32"/>
  <c r="E218" i="32"/>
  <c r="K189" i="33" s="1"/>
  <c r="E217" i="32"/>
  <c r="E216" i="32"/>
  <c r="K168" i="33" s="1"/>
  <c r="E215" i="32"/>
  <c r="E214" i="32"/>
  <c r="K162" i="33" s="1"/>
  <c r="E213" i="32"/>
  <c r="E212" i="32"/>
  <c r="G212" i="32" s="1"/>
  <c r="E211" i="32"/>
  <c r="G211" i="32" s="1"/>
  <c r="E210" i="32"/>
  <c r="K148" i="33" s="1"/>
  <c r="L148" i="33" s="1"/>
  <c r="E209" i="32"/>
  <c r="E208" i="32"/>
  <c r="G208" i="32" s="1"/>
  <c r="E207" i="32"/>
  <c r="E206" i="32"/>
  <c r="K110" i="33" s="1"/>
  <c r="E205" i="32"/>
  <c r="G204" i="32"/>
  <c r="E204" i="32"/>
  <c r="K97" i="33" s="1"/>
  <c r="E203" i="32"/>
  <c r="G202" i="32"/>
  <c r="E202" i="32"/>
  <c r="K87" i="33" s="1"/>
  <c r="E201" i="32"/>
  <c r="G201" i="32" s="1"/>
  <c r="E200" i="32"/>
  <c r="K81" i="33" s="1"/>
  <c r="E199" i="32"/>
  <c r="G199" i="32" s="1"/>
  <c r="E198" i="32"/>
  <c r="K59" i="33" s="1"/>
  <c r="E197" i="32"/>
  <c r="G197" i="32" s="1"/>
  <c r="E196" i="32"/>
  <c r="K3" i="33" s="1"/>
  <c r="E195" i="32"/>
  <c r="E194" i="32"/>
  <c r="K187" i="33" s="1"/>
  <c r="E193" i="32"/>
  <c r="G193" i="32" s="1"/>
  <c r="E192" i="32"/>
  <c r="K150" i="33" s="1"/>
  <c r="E191" i="32"/>
  <c r="E190" i="32"/>
  <c r="K139" i="33" s="1"/>
  <c r="E189" i="32"/>
  <c r="G189" i="32" s="1"/>
  <c r="G188" i="32"/>
  <c r="E188" i="32"/>
  <c r="K136" i="33" s="1"/>
  <c r="E187" i="32"/>
  <c r="G186" i="32"/>
  <c r="E186" i="32"/>
  <c r="K128" i="33" s="1"/>
  <c r="E185" i="32"/>
  <c r="G185" i="32" s="1"/>
  <c r="E184" i="32"/>
  <c r="G184" i="32" s="1"/>
  <c r="E183" i="32"/>
  <c r="E182" i="32"/>
  <c r="K96" i="33" s="1"/>
  <c r="E181" i="32"/>
  <c r="E180" i="32"/>
  <c r="K84" i="33" s="1"/>
  <c r="E179" i="32"/>
  <c r="G179" i="32" s="1"/>
  <c r="E178" i="32"/>
  <c r="K29" i="33" s="1"/>
  <c r="L29" i="33" s="1"/>
  <c r="E177" i="32"/>
  <c r="E176" i="32"/>
  <c r="K13" i="33" s="1"/>
  <c r="E175" i="32"/>
  <c r="E174" i="32"/>
  <c r="K145" i="33" s="1"/>
  <c r="E173" i="32"/>
  <c r="G173" i="32" s="1"/>
  <c r="G172" i="32"/>
  <c r="E172" i="32"/>
  <c r="K2" i="33" s="1"/>
  <c r="E171" i="32"/>
  <c r="G170" i="32"/>
  <c r="E170" i="32"/>
  <c r="K219" i="33" s="1"/>
  <c r="E169" i="32"/>
  <c r="E168" i="32"/>
  <c r="K216" i="33" s="1"/>
  <c r="E167" i="32"/>
  <c r="G167" i="32" s="1"/>
  <c r="E166" i="32"/>
  <c r="K198" i="33" s="1"/>
  <c r="E165" i="32"/>
  <c r="E164" i="32"/>
  <c r="K194" i="33" s="1"/>
  <c r="E163" i="32"/>
  <c r="E162" i="32"/>
  <c r="K191" i="33" s="1"/>
  <c r="E161" i="32"/>
  <c r="E160" i="32"/>
  <c r="K180" i="33" s="1"/>
  <c r="E159" i="32"/>
  <c r="E158" i="32"/>
  <c r="K173" i="33" s="1"/>
  <c r="L173" i="33" s="1"/>
  <c r="E157" i="32"/>
  <c r="G156" i="32"/>
  <c r="E156" i="32"/>
  <c r="K167" i="33" s="1"/>
  <c r="E155" i="32"/>
  <c r="G154" i="32"/>
  <c r="E154" i="32"/>
  <c r="K161" i="33" s="1"/>
  <c r="E153" i="32"/>
  <c r="E152" i="32"/>
  <c r="G152" i="32" s="1"/>
  <c r="E151" i="32"/>
  <c r="G151" i="32" s="1"/>
  <c r="E150" i="32"/>
  <c r="K132" i="33" s="1"/>
  <c r="E149" i="32"/>
  <c r="G148" i="32"/>
  <c r="E148" i="32"/>
  <c r="K124" i="33" s="1"/>
  <c r="E147" i="32"/>
  <c r="E146" i="32"/>
  <c r="G146" i="32" s="1"/>
  <c r="E145" i="32"/>
  <c r="E144" i="32"/>
  <c r="G144" i="32" s="1"/>
  <c r="E143" i="32"/>
  <c r="E142" i="32"/>
  <c r="K83" i="33" s="1"/>
  <c r="L83" i="33" s="1"/>
  <c r="E141" i="32"/>
  <c r="G140" i="32"/>
  <c r="E140" i="32"/>
  <c r="K76" i="33" s="1"/>
  <c r="E139" i="32"/>
  <c r="G138" i="32"/>
  <c r="E138" i="32"/>
  <c r="E137" i="32"/>
  <c r="E136" i="32"/>
  <c r="K35" i="33" s="1"/>
  <c r="G135" i="32"/>
  <c r="E135" i="32"/>
  <c r="E134" i="32"/>
  <c r="G134" i="32" s="1"/>
  <c r="E133" i="32"/>
  <c r="G133" i="32" s="1"/>
  <c r="E132" i="32"/>
  <c r="K25" i="33" s="1"/>
  <c r="E131" i="32"/>
  <c r="K23" i="33" s="1"/>
  <c r="G130" i="32"/>
  <c r="E130" i="32"/>
  <c r="K18" i="33" s="1"/>
  <c r="E129" i="32"/>
  <c r="G129" i="32" s="1"/>
  <c r="G128" i="32"/>
  <c r="E128" i="32"/>
  <c r="K7" i="33" s="1"/>
  <c r="E127" i="32"/>
  <c r="K209" i="33" s="1"/>
  <c r="G126" i="32"/>
  <c r="E126" i="32"/>
  <c r="K208" i="33" s="1"/>
  <c r="E125" i="32"/>
  <c r="G124" i="32"/>
  <c r="E124" i="32"/>
  <c r="E123" i="32"/>
  <c r="G123" i="32" s="1"/>
  <c r="E122" i="32"/>
  <c r="G122" i="32" s="1"/>
  <c r="E121" i="32"/>
  <c r="G121" i="32" s="1"/>
  <c r="E120" i="32"/>
  <c r="G119" i="32"/>
  <c r="E119" i="32"/>
  <c r="E118" i="32"/>
  <c r="G118" i="32" s="1"/>
  <c r="E117" i="32"/>
  <c r="G117" i="32" s="1"/>
  <c r="G116" i="32"/>
  <c r="E116" i="32"/>
  <c r="G115" i="32"/>
  <c r="E115" i="32"/>
  <c r="E114" i="32"/>
  <c r="G114" i="32" s="1"/>
  <c r="E113" i="32"/>
  <c r="E112" i="32"/>
  <c r="E111" i="32"/>
  <c r="G110" i="32"/>
  <c r="E110" i="32"/>
  <c r="K185" i="33" s="1"/>
  <c r="E109" i="32"/>
  <c r="G108" i="32"/>
  <c r="E108" i="32"/>
  <c r="K172" i="33" s="1"/>
  <c r="G107" i="32"/>
  <c r="E107" i="32"/>
  <c r="K137" i="33" s="1"/>
  <c r="G106" i="32"/>
  <c r="E106" i="32"/>
  <c r="K131" i="33" s="1"/>
  <c r="L131" i="33" s="1"/>
  <c r="E105" i="32"/>
  <c r="G104" i="32"/>
  <c r="E104" i="32"/>
  <c r="K51" i="33" s="1"/>
  <c r="L51" i="33" s="1"/>
  <c r="E103" i="32"/>
  <c r="K47" i="33" s="1"/>
  <c r="L47" i="33" s="1"/>
  <c r="E102" i="32"/>
  <c r="G101" i="32"/>
  <c r="E101" i="32"/>
  <c r="K42" i="33" s="1"/>
  <c r="E100" i="32"/>
  <c r="K232" i="33" s="1"/>
  <c r="G99" i="32"/>
  <c r="E99" i="32"/>
  <c r="E98" i="32"/>
  <c r="E97" i="32"/>
  <c r="G97" i="32" s="1"/>
  <c r="E96" i="32"/>
  <c r="E95" i="32"/>
  <c r="K118" i="33" s="1"/>
  <c r="E94" i="32"/>
  <c r="G94" i="32" s="1"/>
  <c r="E93" i="32"/>
  <c r="G92" i="32"/>
  <c r="E92" i="32"/>
  <c r="K100" i="33" s="1"/>
  <c r="E91" i="32"/>
  <c r="E90" i="32"/>
  <c r="E89" i="32"/>
  <c r="G89" i="32" s="1"/>
  <c r="G88" i="32"/>
  <c r="E88" i="32"/>
  <c r="K45" i="33" s="1"/>
  <c r="E87" i="32"/>
  <c r="E86" i="32"/>
  <c r="G85" i="32"/>
  <c r="E85" i="32"/>
  <c r="E84" i="32"/>
  <c r="G84" i="32" s="1"/>
  <c r="G83" i="32"/>
  <c r="E83" i="32"/>
  <c r="K16" i="33" s="1"/>
  <c r="E82" i="32"/>
  <c r="G82" i="32" s="1"/>
  <c r="G81" i="32"/>
  <c r="E81" i="32"/>
  <c r="E80" i="32"/>
  <c r="G80" i="32" s="1"/>
  <c r="G79" i="32"/>
  <c r="E79" i="32"/>
  <c r="E78" i="32"/>
  <c r="G78" i="32" s="1"/>
  <c r="G77" i="32"/>
  <c r="E77" i="32"/>
  <c r="G76" i="32"/>
  <c r="E76" i="32"/>
  <c r="E75" i="32"/>
  <c r="G75" i="32" s="1"/>
  <c r="E74" i="32"/>
  <c r="G74" i="32" s="1"/>
  <c r="E73" i="32"/>
  <c r="G73" i="32" s="1"/>
  <c r="E72" i="32"/>
  <c r="G72" i="32" s="1"/>
  <c r="E71" i="32"/>
  <c r="G71" i="32" s="1"/>
  <c r="E70" i="32"/>
  <c r="G69" i="32"/>
  <c r="E69" i="32"/>
  <c r="K88" i="33" s="1"/>
  <c r="G68" i="32"/>
  <c r="E68" i="32"/>
  <c r="G67" i="32"/>
  <c r="E67" i="32"/>
  <c r="E66" i="32"/>
  <c r="G66" i="32" s="1"/>
  <c r="G65" i="32"/>
  <c r="E65" i="32"/>
  <c r="E64" i="32"/>
  <c r="G64" i="32" s="1"/>
  <c r="G63" i="32"/>
  <c r="E63" i="32"/>
  <c r="E62" i="32"/>
  <c r="G62" i="32" s="1"/>
  <c r="E61" i="32"/>
  <c r="G61" i="32" s="1"/>
  <c r="G60" i="32"/>
  <c r="E60" i="32"/>
  <c r="E59" i="32"/>
  <c r="G59" i="32" s="1"/>
  <c r="E58" i="32"/>
  <c r="G58" i="32" s="1"/>
  <c r="E57" i="32"/>
  <c r="G57" i="32" s="1"/>
  <c r="E56" i="32"/>
  <c r="G56" i="32" s="1"/>
  <c r="E55" i="32"/>
  <c r="G55" i="32" s="1"/>
  <c r="E54" i="32"/>
  <c r="G54" i="32" s="1"/>
  <c r="G53" i="32"/>
  <c r="E53" i="32"/>
  <c r="E52" i="32"/>
  <c r="G52" i="32" s="1"/>
  <c r="G51" i="32"/>
  <c r="E51" i="32"/>
  <c r="K202" i="33" s="1"/>
  <c r="E50" i="32"/>
  <c r="E49" i="32"/>
  <c r="E48" i="32"/>
  <c r="K68" i="33" s="1"/>
  <c r="E47" i="32"/>
  <c r="E46" i="32"/>
  <c r="G46" i="32" s="1"/>
  <c r="E45" i="32"/>
  <c r="G45" i="32" s="1"/>
  <c r="G44" i="32"/>
  <c r="E44" i="32"/>
  <c r="E43" i="32"/>
  <c r="G43" i="32" s="1"/>
  <c r="E42" i="32"/>
  <c r="G42" i="32" s="1"/>
  <c r="E41" i="32"/>
  <c r="G41" i="32" s="1"/>
  <c r="E40" i="32"/>
  <c r="K133" i="33" s="1"/>
  <c r="E39" i="32"/>
  <c r="G39" i="32" s="1"/>
  <c r="E38" i="32"/>
  <c r="G38" i="32" s="1"/>
  <c r="G37" i="32"/>
  <c r="E37" i="32"/>
  <c r="E36" i="32"/>
  <c r="G35" i="32"/>
  <c r="E35" i="32"/>
  <c r="K65" i="33" s="1"/>
  <c r="E34" i="32"/>
  <c r="E33" i="32"/>
  <c r="E32" i="32"/>
  <c r="E31" i="32"/>
  <c r="E30" i="32"/>
  <c r="E29" i="32"/>
  <c r="G28" i="32"/>
  <c r="E28" i="32"/>
  <c r="K227" i="33" s="1"/>
  <c r="G27" i="32"/>
  <c r="E27" i="32"/>
  <c r="K190" i="33" s="1"/>
  <c r="E26" i="32"/>
  <c r="G26" i="32" s="1"/>
  <c r="E25" i="32"/>
  <c r="G25" i="32" s="1"/>
  <c r="E24" i="32"/>
  <c r="K221" i="33" s="1"/>
  <c r="E23" i="32"/>
  <c r="E22" i="32"/>
  <c r="G21" i="32"/>
  <c r="E21" i="32"/>
  <c r="E20" i="32"/>
  <c r="G19" i="32"/>
  <c r="E19" i="32"/>
  <c r="K197" i="33" s="1"/>
  <c r="E18" i="32"/>
  <c r="G17" i="32"/>
  <c r="E17" i="32"/>
  <c r="K183" i="33" s="1"/>
  <c r="E16" i="32"/>
  <c r="K182" i="33" s="1"/>
  <c r="E15" i="32"/>
  <c r="K163" i="33" s="1"/>
  <c r="E14" i="32"/>
  <c r="E13" i="32"/>
  <c r="K98" i="33" s="1"/>
  <c r="G12" i="32"/>
  <c r="E12" i="32"/>
  <c r="K90" i="33" s="1"/>
  <c r="E11" i="32"/>
  <c r="E10" i="32"/>
  <c r="E9" i="32"/>
  <c r="G8" i="32"/>
  <c r="E8" i="32"/>
  <c r="K53" i="33" s="1"/>
  <c r="E7" i="32"/>
  <c r="K41" i="33" s="1"/>
  <c r="E6" i="32"/>
  <c r="G5" i="32"/>
  <c r="E5" i="32"/>
  <c r="K17" i="33" s="1"/>
  <c r="L17" i="33" s="1"/>
  <c r="E4" i="32"/>
  <c r="K9" i="33" s="1"/>
  <c r="G3" i="32"/>
  <c r="E3" i="32"/>
  <c r="K6" i="33" s="1"/>
  <c r="E2" i="32"/>
  <c r="C9" i="31"/>
  <c r="C8" i="31"/>
  <c r="C7" i="31"/>
  <c r="C6" i="31"/>
  <c r="C5" i="31"/>
  <c r="C4" i="31"/>
  <c r="C3" i="31"/>
  <c r="C2" i="31"/>
  <c r="D100" i="30"/>
  <c r="D99" i="30"/>
  <c r="D98" i="30"/>
  <c r="D97" i="30"/>
  <c r="D96" i="30"/>
  <c r="D95" i="30"/>
  <c r="D94" i="30"/>
  <c r="D93" i="30"/>
  <c r="D92" i="30"/>
  <c r="D91" i="30"/>
  <c r="D90" i="30"/>
  <c r="D89" i="30"/>
  <c r="D88" i="30"/>
  <c r="D87" i="30"/>
  <c r="D86" i="30"/>
  <c r="D85" i="30"/>
  <c r="D84" i="30"/>
  <c r="D83" i="30"/>
  <c r="D82" i="30"/>
  <c r="D81" i="30"/>
  <c r="D80" i="30"/>
  <c r="D79" i="30"/>
  <c r="D78" i="30"/>
  <c r="D77" i="30"/>
  <c r="D76" i="30"/>
  <c r="D75" i="30"/>
  <c r="D74" i="30"/>
  <c r="D73" i="30"/>
  <c r="D72" i="30"/>
  <c r="D71" i="30"/>
  <c r="D70" i="30"/>
  <c r="D69" i="30"/>
  <c r="D68" i="30"/>
  <c r="D67" i="30"/>
  <c r="D66" i="30"/>
  <c r="D65" i="30"/>
  <c r="D64" i="30"/>
  <c r="D63" i="30"/>
  <c r="D62" i="30"/>
  <c r="D61" i="30"/>
  <c r="D60" i="30"/>
  <c r="D59" i="30"/>
  <c r="D58" i="30"/>
  <c r="D57" i="30"/>
  <c r="D56" i="30"/>
  <c r="D55" i="30"/>
  <c r="D54" i="30"/>
  <c r="D53" i="30"/>
  <c r="D52" i="30"/>
  <c r="D51" i="30"/>
  <c r="D50" i="30"/>
  <c r="D49" i="30"/>
  <c r="D48" i="30"/>
  <c r="D47" i="30"/>
  <c r="D46" i="30"/>
  <c r="D45" i="30"/>
  <c r="D44" i="30"/>
  <c r="D43" i="30"/>
  <c r="D42" i="30"/>
  <c r="D41" i="30"/>
  <c r="D40" i="30"/>
  <c r="D39" i="30"/>
  <c r="D38" i="30"/>
  <c r="D37" i="30"/>
  <c r="D36" i="30"/>
  <c r="D35" i="30"/>
  <c r="D34" i="30"/>
  <c r="D33" i="30"/>
  <c r="D32" i="30"/>
  <c r="D31" i="30"/>
  <c r="D30" i="30"/>
  <c r="D29" i="30"/>
  <c r="D28" i="30"/>
  <c r="D27" i="30"/>
  <c r="D26" i="30"/>
  <c r="D25" i="30"/>
  <c r="D24" i="30"/>
  <c r="D23" i="30"/>
  <c r="D22" i="30"/>
  <c r="E21" i="30"/>
  <c r="D21" i="30"/>
  <c r="E20" i="30"/>
  <c r="D20" i="30"/>
  <c r="E19" i="30"/>
  <c r="D19" i="30"/>
  <c r="E18" i="30"/>
  <c r="D18" i="30"/>
  <c r="E17" i="30"/>
  <c r="D17" i="30"/>
  <c r="E16" i="30"/>
  <c r="D16" i="30"/>
  <c r="E15" i="30"/>
  <c r="D15" i="30"/>
  <c r="E14" i="30"/>
  <c r="D14" i="30"/>
  <c r="E13" i="30"/>
  <c r="D13" i="30"/>
  <c r="E12" i="30"/>
  <c r="D12" i="30"/>
  <c r="E11" i="30"/>
  <c r="D11" i="30"/>
  <c r="E10" i="30"/>
  <c r="D10" i="30"/>
  <c r="E9" i="30"/>
  <c r="D9" i="30"/>
  <c r="E8" i="30"/>
  <c r="D8" i="30"/>
  <c r="E7" i="30"/>
  <c r="D7" i="30"/>
  <c r="E6" i="30"/>
  <c r="D6" i="30"/>
  <c r="E5" i="30"/>
  <c r="D5" i="30"/>
  <c r="E4" i="30"/>
  <c r="D4" i="30"/>
  <c r="E3" i="30"/>
  <c r="D3" i="30"/>
  <c r="E2" i="30"/>
  <c r="D2" i="30"/>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E21" i="29"/>
  <c r="D21" i="29"/>
  <c r="E20" i="29"/>
  <c r="D20" i="29"/>
  <c r="E19" i="29"/>
  <c r="D19" i="29"/>
  <c r="E18" i="29"/>
  <c r="D18" i="29"/>
  <c r="E17" i="29"/>
  <c r="D17" i="29"/>
  <c r="E16" i="29"/>
  <c r="D16" i="29"/>
  <c r="E15" i="29"/>
  <c r="D15" i="29"/>
  <c r="E14" i="29"/>
  <c r="D14" i="29"/>
  <c r="E13" i="29"/>
  <c r="D13" i="29"/>
  <c r="E12" i="29"/>
  <c r="D12" i="29"/>
  <c r="E11" i="29"/>
  <c r="D11" i="29"/>
  <c r="E10" i="29"/>
  <c r="D10" i="29"/>
  <c r="E9" i="29"/>
  <c r="D9" i="29"/>
  <c r="E8" i="29"/>
  <c r="D8" i="29"/>
  <c r="E7" i="29"/>
  <c r="D7" i="29"/>
  <c r="E6" i="29"/>
  <c r="D6" i="29"/>
  <c r="E5" i="29"/>
  <c r="D5" i="29"/>
  <c r="E4" i="29"/>
  <c r="D4" i="29"/>
  <c r="E3" i="29"/>
  <c r="D3" i="29"/>
  <c r="E2" i="29"/>
  <c r="D2" i="29"/>
  <c r="E11" i="28"/>
  <c r="E10" i="28"/>
  <c r="E9" i="28"/>
  <c r="E8" i="28"/>
  <c r="E7" i="28"/>
  <c r="E6" i="28"/>
  <c r="E5" i="28"/>
  <c r="E4" i="28"/>
  <c r="E3" i="28"/>
  <c r="E2" i="28"/>
  <c r="E11" i="27"/>
  <c r="E10" i="27"/>
  <c r="E9" i="27"/>
  <c r="E8" i="27"/>
  <c r="E7" i="27"/>
  <c r="E6" i="27"/>
  <c r="E5" i="27"/>
  <c r="E4" i="27"/>
  <c r="E3" i="27"/>
  <c r="E2" i="27"/>
  <c r="F13" i="26"/>
  <c r="F12" i="26"/>
  <c r="F11" i="26"/>
  <c r="F10" i="26"/>
  <c r="F9" i="26"/>
  <c r="F8" i="26"/>
  <c r="F7" i="26"/>
  <c r="F6" i="26"/>
  <c r="F5" i="26"/>
  <c r="F4" i="26"/>
  <c r="F3" i="26"/>
  <c r="F2" i="26"/>
  <c r="D5" i="25"/>
  <c r="D4" i="25"/>
  <c r="D3" i="25"/>
  <c r="D2" i="25"/>
  <c r="E11" i="24"/>
  <c r="E10" i="24"/>
  <c r="E9" i="24"/>
  <c r="E8" i="24"/>
  <c r="E7" i="24"/>
  <c r="E6" i="24"/>
  <c r="E5" i="24"/>
  <c r="E4" i="24"/>
  <c r="E3" i="24"/>
  <c r="E2" i="24"/>
  <c r="C11" i="23"/>
  <c r="A11" i="23" s="1"/>
  <c r="E11" i="23" s="1"/>
  <c r="E10" i="23"/>
  <c r="C10" i="23"/>
  <c r="A10" i="23"/>
  <c r="E9" i="23"/>
  <c r="C9" i="23"/>
  <c r="A9" i="23"/>
  <c r="C8" i="23"/>
  <c r="A8" i="23"/>
  <c r="E8" i="23" s="1"/>
  <c r="C7" i="23"/>
  <c r="A7" i="23" s="1"/>
  <c r="E7" i="23" s="1"/>
  <c r="E6" i="23"/>
  <c r="C6" i="23"/>
  <c r="A6" i="23"/>
  <c r="E5" i="23"/>
  <c r="C5" i="23"/>
  <c r="A5" i="23" s="1"/>
  <c r="C4" i="23"/>
  <c r="A4" i="23" s="1"/>
  <c r="E4" i="23" s="1"/>
  <c r="E3" i="23"/>
  <c r="C3" i="23"/>
  <c r="A3" i="23"/>
  <c r="C2" i="23"/>
  <c r="A2" i="23"/>
  <c r="E2" i="23" s="1"/>
  <c r="C601" i="22"/>
  <c r="C600" i="22"/>
  <c r="C599" i="22"/>
  <c r="C598" i="22"/>
  <c r="C597" i="22"/>
  <c r="C596" i="22"/>
  <c r="C595" i="22"/>
  <c r="C594" i="22"/>
  <c r="C593" i="22"/>
  <c r="C592" i="22"/>
  <c r="C591" i="22"/>
  <c r="C590" i="22"/>
  <c r="C589" i="22"/>
  <c r="C588" i="22"/>
  <c r="C587" i="22"/>
  <c r="C586" i="22"/>
  <c r="C585" i="22"/>
  <c r="C584" i="22"/>
  <c r="C583" i="22"/>
  <c r="C582" i="22"/>
  <c r="C581" i="22"/>
  <c r="C580" i="22"/>
  <c r="C579" i="22"/>
  <c r="C578" i="22"/>
  <c r="C577" i="22"/>
  <c r="C576" i="22"/>
  <c r="C575" i="22"/>
  <c r="C574" i="22"/>
  <c r="C573" i="22"/>
  <c r="C572" i="22"/>
  <c r="C571" i="22"/>
  <c r="C570" i="22"/>
  <c r="C569" i="22"/>
  <c r="C568" i="22"/>
  <c r="C567" i="22"/>
  <c r="C566" i="22"/>
  <c r="C565" i="22"/>
  <c r="C564" i="22"/>
  <c r="C563" i="22"/>
  <c r="C562" i="22"/>
  <c r="C561" i="22"/>
  <c r="C560" i="22"/>
  <c r="C559" i="22"/>
  <c r="C558" i="22"/>
  <c r="C557" i="22"/>
  <c r="C556" i="22"/>
  <c r="C555" i="22"/>
  <c r="C554" i="22"/>
  <c r="C553" i="22"/>
  <c r="C552" i="22"/>
  <c r="C551" i="22"/>
  <c r="C550" i="22"/>
  <c r="C549" i="22"/>
  <c r="C548" i="22"/>
  <c r="C547" i="22"/>
  <c r="C546" i="22"/>
  <c r="C545" i="22"/>
  <c r="C544" i="22"/>
  <c r="C543" i="22"/>
  <c r="C542" i="22"/>
  <c r="C541" i="22"/>
  <c r="C540" i="22"/>
  <c r="C539" i="22"/>
  <c r="C538" i="22"/>
  <c r="C537" i="22"/>
  <c r="C536" i="22"/>
  <c r="C535" i="22"/>
  <c r="C534" i="22"/>
  <c r="C533" i="22"/>
  <c r="C532" i="22"/>
  <c r="C531" i="22"/>
  <c r="C530" i="22"/>
  <c r="C529" i="22"/>
  <c r="C528" i="22"/>
  <c r="C527" i="22"/>
  <c r="C526" i="22"/>
  <c r="C525" i="22"/>
  <c r="C524" i="22"/>
  <c r="C523" i="22"/>
  <c r="C522" i="22"/>
  <c r="C521" i="22"/>
  <c r="C520" i="22"/>
  <c r="C519" i="22"/>
  <c r="C518" i="22"/>
  <c r="C517" i="22"/>
  <c r="C516" i="22"/>
  <c r="C515" i="22"/>
  <c r="C514" i="22"/>
  <c r="C513" i="22"/>
  <c r="C512" i="22"/>
  <c r="C511" i="22"/>
  <c r="C510" i="22"/>
  <c r="C509" i="22"/>
  <c r="C508" i="22"/>
  <c r="C507" i="22"/>
  <c r="C506" i="22"/>
  <c r="C505" i="22"/>
  <c r="C504" i="22"/>
  <c r="C503" i="22"/>
  <c r="C502" i="22"/>
  <c r="C501" i="22"/>
  <c r="C500" i="22"/>
  <c r="C499" i="22"/>
  <c r="C498" i="22"/>
  <c r="C497" i="22"/>
  <c r="C496" i="22"/>
  <c r="C495" i="22"/>
  <c r="C494" i="22"/>
  <c r="C493" i="22"/>
  <c r="C492" i="22"/>
  <c r="C491" i="22"/>
  <c r="C490" i="22"/>
  <c r="C489" i="22"/>
  <c r="C488" i="22"/>
  <c r="C487" i="22"/>
  <c r="C486" i="22"/>
  <c r="C485" i="22"/>
  <c r="C484" i="22"/>
  <c r="C483" i="22"/>
  <c r="C482" i="22"/>
  <c r="C481" i="22"/>
  <c r="C480" i="22"/>
  <c r="C479" i="22"/>
  <c r="C478" i="22"/>
  <c r="C477" i="22"/>
  <c r="C476" i="22"/>
  <c r="C475" i="22"/>
  <c r="C474" i="22"/>
  <c r="C473" i="22"/>
  <c r="C472" i="22"/>
  <c r="C471" i="22"/>
  <c r="C470" i="22"/>
  <c r="C469" i="22"/>
  <c r="C468" i="22"/>
  <c r="C467" i="22"/>
  <c r="C466" i="22"/>
  <c r="C465" i="22"/>
  <c r="C464" i="22"/>
  <c r="C463" i="22"/>
  <c r="C462" i="22"/>
  <c r="C461" i="22"/>
  <c r="C460" i="22"/>
  <c r="C459" i="22"/>
  <c r="C458" i="22"/>
  <c r="C457" i="22"/>
  <c r="C456" i="22"/>
  <c r="C455" i="22"/>
  <c r="C454" i="22"/>
  <c r="C453" i="22"/>
  <c r="C452" i="22"/>
  <c r="C451" i="22"/>
  <c r="C450" i="22"/>
  <c r="C449" i="22"/>
  <c r="C448" i="22"/>
  <c r="C447" i="22"/>
  <c r="C446" i="22"/>
  <c r="C445" i="22"/>
  <c r="C444" i="22"/>
  <c r="C443" i="22"/>
  <c r="C442" i="22"/>
  <c r="C441" i="22"/>
  <c r="C440" i="22"/>
  <c r="C439" i="22"/>
  <c r="C438" i="22"/>
  <c r="C437" i="22"/>
  <c r="C436" i="22"/>
  <c r="C435" i="22"/>
  <c r="C434" i="22"/>
  <c r="C433" i="22"/>
  <c r="C432" i="22"/>
  <c r="C431" i="22"/>
  <c r="C430" i="22"/>
  <c r="C429" i="22"/>
  <c r="C428" i="22"/>
  <c r="C427" i="22"/>
  <c r="C426" i="22"/>
  <c r="C425" i="22"/>
  <c r="C424" i="22"/>
  <c r="C423" i="22"/>
  <c r="C422" i="22"/>
  <c r="C421" i="22"/>
  <c r="C420" i="22"/>
  <c r="C419" i="22"/>
  <c r="C418" i="22"/>
  <c r="C417" i="22"/>
  <c r="C416" i="22"/>
  <c r="C415" i="22"/>
  <c r="C414" i="22"/>
  <c r="C413" i="22"/>
  <c r="C412" i="22"/>
  <c r="C411" i="22"/>
  <c r="C410" i="22"/>
  <c r="C409" i="22"/>
  <c r="C408" i="22"/>
  <c r="C407" i="22"/>
  <c r="C406" i="22"/>
  <c r="C405" i="22"/>
  <c r="C404" i="22"/>
  <c r="C403" i="22"/>
  <c r="C402" i="22"/>
  <c r="C401" i="22"/>
  <c r="C400" i="22"/>
  <c r="C399" i="22"/>
  <c r="C398" i="22"/>
  <c r="C397" i="22"/>
  <c r="C396" i="22"/>
  <c r="C395" i="22"/>
  <c r="C394" i="22"/>
  <c r="C393" i="22"/>
  <c r="C392" i="22"/>
  <c r="C391" i="22"/>
  <c r="C390" i="22"/>
  <c r="C389" i="22"/>
  <c r="C388" i="22"/>
  <c r="C387" i="22"/>
  <c r="C386" i="22"/>
  <c r="C385" i="22"/>
  <c r="C384" i="22"/>
  <c r="C383" i="22"/>
  <c r="C382" i="22"/>
  <c r="C381" i="22"/>
  <c r="C380" i="22"/>
  <c r="C379" i="22"/>
  <c r="C378" i="22"/>
  <c r="C377" i="22"/>
  <c r="C376" i="22"/>
  <c r="C375" i="22"/>
  <c r="C374" i="22"/>
  <c r="C373" i="22"/>
  <c r="C372" i="22"/>
  <c r="C371" i="22"/>
  <c r="C370" i="22"/>
  <c r="C369" i="22"/>
  <c r="C368" i="22"/>
  <c r="C367" i="22"/>
  <c r="C366" i="22"/>
  <c r="C365" i="22"/>
  <c r="C364" i="22"/>
  <c r="C363" i="22"/>
  <c r="C362" i="22"/>
  <c r="C361" i="22"/>
  <c r="C360" i="22"/>
  <c r="C359" i="22"/>
  <c r="C358" i="22"/>
  <c r="C357" i="22"/>
  <c r="C356" i="22"/>
  <c r="C355" i="22"/>
  <c r="C354" i="22"/>
  <c r="C353" i="22"/>
  <c r="C352" i="22"/>
  <c r="C351" i="22"/>
  <c r="C350" i="22"/>
  <c r="C349" i="22"/>
  <c r="C348" i="22"/>
  <c r="C347" i="22"/>
  <c r="C346" i="22"/>
  <c r="C345" i="22"/>
  <c r="C344" i="22"/>
  <c r="C343" i="22"/>
  <c r="C342" i="22"/>
  <c r="C341" i="22"/>
  <c r="C340" i="22"/>
  <c r="C339" i="22"/>
  <c r="C338" i="22"/>
  <c r="C337" i="22"/>
  <c r="C336" i="22"/>
  <c r="C335" i="22"/>
  <c r="C334" i="22"/>
  <c r="C333" i="22"/>
  <c r="C332" i="22"/>
  <c r="C331" i="22"/>
  <c r="C330" i="22"/>
  <c r="C329" i="22"/>
  <c r="C328" i="22"/>
  <c r="C327" i="22"/>
  <c r="C326" i="22"/>
  <c r="C325" i="22"/>
  <c r="C324" i="22"/>
  <c r="C323" i="22"/>
  <c r="C322" i="22"/>
  <c r="C321" i="22"/>
  <c r="C320" i="22"/>
  <c r="C319" i="22"/>
  <c r="C318" i="22"/>
  <c r="C317" i="22"/>
  <c r="C316" i="22"/>
  <c r="C315" i="22"/>
  <c r="C314" i="22"/>
  <c r="C313" i="22"/>
  <c r="C312" i="22"/>
  <c r="C311" i="22"/>
  <c r="C310" i="22"/>
  <c r="C309" i="22"/>
  <c r="C308" i="22"/>
  <c r="C307" i="22"/>
  <c r="C306" i="22"/>
  <c r="C305" i="22"/>
  <c r="C304" i="22"/>
  <c r="C303" i="22"/>
  <c r="C302" i="22"/>
  <c r="C301" i="22"/>
  <c r="C300" i="22"/>
  <c r="C299" i="22"/>
  <c r="C298" i="22"/>
  <c r="C297" i="22"/>
  <c r="C296" i="22"/>
  <c r="C295" i="22"/>
  <c r="C294" i="22"/>
  <c r="C293" i="22"/>
  <c r="C292" i="22"/>
  <c r="C291" i="22"/>
  <c r="C290" i="22"/>
  <c r="C289" i="22"/>
  <c r="C288" i="22"/>
  <c r="C287" i="22"/>
  <c r="C286" i="22"/>
  <c r="C285" i="22"/>
  <c r="C284" i="22"/>
  <c r="C283" i="22"/>
  <c r="C282" i="22"/>
  <c r="C281" i="22"/>
  <c r="C280" i="22"/>
  <c r="C279" i="22"/>
  <c r="C278" i="22"/>
  <c r="C277" i="22"/>
  <c r="C276" i="22"/>
  <c r="C275" i="22"/>
  <c r="C274" i="22"/>
  <c r="C273" i="22"/>
  <c r="C272" i="22"/>
  <c r="C271" i="22"/>
  <c r="C270" i="22"/>
  <c r="C269" i="22"/>
  <c r="C268" i="22"/>
  <c r="C267" i="22"/>
  <c r="C266" i="22"/>
  <c r="C265" i="22"/>
  <c r="C264" i="22"/>
  <c r="C263" i="22"/>
  <c r="C262" i="22"/>
  <c r="C261" i="22"/>
  <c r="C260" i="22"/>
  <c r="C259" i="22"/>
  <c r="C258" i="22"/>
  <c r="C257" i="22"/>
  <c r="C256" i="22"/>
  <c r="C255" i="22"/>
  <c r="C254" i="22"/>
  <c r="C253" i="22"/>
  <c r="C252" i="22"/>
  <c r="C251" i="22"/>
  <c r="C250" i="22"/>
  <c r="C249" i="22"/>
  <c r="C248" i="22"/>
  <c r="C247" i="22"/>
  <c r="C246" i="22"/>
  <c r="C245" i="22"/>
  <c r="C244" i="22"/>
  <c r="C243" i="22"/>
  <c r="C242" i="22"/>
  <c r="C241" i="22"/>
  <c r="C240" i="22"/>
  <c r="C239" i="22"/>
  <c r="C238" i="22"/>
  <c r="C237" i="22"/>
  <c r="C236" i="22"/>
  <c r="C235" i="22"/>
  <c r="C234" i="22"/>
  <c r="C233" i="22"/>
  <c r="C232" i="22"/>
  <c r="C231" i="22"/>
  <c r="C230" i="22"/>
  <c r="C229" i="22"/>
  <c r="C228" i="22"/>
  <c r="C227" i="22"/>
  <c r="C226" i="22"/>
  <c r="C225" i="22"/>
  <c r="C224" i="22"/>
  <c r="C223" i="22"/>
  <c r="C222" i="22"/>
  <c r="C221" i="22"/>
  <c r="C220" i="22"/>
  <c r="C219" i="22"/>
  <c r="C218" i="22"/>
  <c r="C217" i="22"/>
  <c r="C216" i="22"/>
  <c r="C215" i="22"/>
  <c r="C214" i="22"/>
  <c r="C213" i="22"/>
  <c r="C212" i="22"/>
  <c r="C211" i="22"/>
  <c r="C210" i="22"/>
  <c r="C209" i="22"/>
  <c r="C208" i="22"/>
  <c r="C207" i="22"/>
  <c r="C206" i="22"/>
  <c r="C205" i="22"/>
  <c r="C204" i="22"/>
  <c r="C203" i="22"/>
  <c r="C202" i="22"/>
  <c r="C201" i="22"/>
  <c r="C200" i="22"/>
  <c r="C199" i="22"/>
  <c r="C198" i="22"/>
  <c r="C197" i="22"/>
  <c r="C196" i="22"/>
  <c r="C195" i="22"/>
  <c r="C194" i="22"/>
  <c r="C193" i="22"/>
  <c r="C192" i="22"/>
  <c r="C191" i="22"/>
  <c r="C190" i="22"/>
  <c r="C189" i="22"/>
  <c r="C188" i="22"/>
  <c r="C187" i="22"/>
  <c r="C186" i="22"/>
  <c r="C185" i="22"/>
  <c r="C184" i="22"/>
  <c r="C183" i="22"/>
  <c r="C182" i="22"/>
  <c r="C181" i="22"/>
  <c r="C180" i="22"/>
  <c r="C179" i="22"/>
  <c r="C178" i="22"/>
  <c r="C177" i="22"/>
  <c r="C176" i="22"/>
  <c r="C175" i="22"/>
  <c r="C174" i="22"/>
  <c r="C173" i="22"/>
  <c r="C172" i="22"/>
  <c r="C171" i="22"/>
  <c r="C170" i="22"/>
  <c r="C169" i="22"/>
  <c r="C168" i="22"/>
  <c r="C167" i="22"/>
  <c r="C166" i="22"/>
  <c r="C165" i="22"/>
  <c r="C164" i="22"/>
  <c r="C163" i="22"/>
  <c r="C162" i="22"/>
  <c r="C161" i="22"/>
  <c r="C160" i="22"/>
  <c r="C159" i="22"/>
  <c r="C158" i="22"/>
  <c r="C157" i="22"/>
  <c r="C156" i="22"/>
  <c r="C155" i="22"/>
  <c r="C154" i="22"/>
  <c r="C153" i="22"/>
  <c r="C152" i="22"/>
  <c r="C151" i="22"/>
  <c r="C150" i="22"/>
  <c r="C149" i="22"/>
  <c r="C148" i="22"/>
  <c r="C147" i="22"/>
  <c r="C146" i="22"/>
  <c r="C145" i="22"/>
  <c r="C144" i="22"/>
  <c r="C143" i="22"/>
  <c r="C142" i="22"/>
  <c r="C141" i="22"/>
  <c r="C140" i="22"/>
  <c r="C139" i="22"/>
  <c r="C138" i="22"/>
  <c r="C137" i="22"/>
  <c r="C136" i="22"/>
  <c r="C135" i="22"/>
  <c r="C134" i="22"/>
  <c r="C133" i="22"/>
  <c r="C132" i="22"/>
  <c r="C131" i="22"/>
  <c r="C130" i="22"/>
  <c r="C129" i="22"/>
  <c r="C128" i="22"/>
  <c r="C127" i="22"/>
  <c r="C126" i="22"/>
  <c r="C125" i="22"/>
  <c r="C124" i="22"/>
  <c r="C123" i="22"/>
  <c r="C122" i="22"/>
  <c r="C121" i="22"/>
  <c r="C120" i="22"/>
  <c r="C119" i="22"/>
  <c r="C118" i="22"/>
  <c r="C117" i="22"/>
  <c r="C116" i="22"/>
  <c r="C115" i="22"/>
  <c r="C114" i="22"/>
  <c r="C113" i="22"/>
  <c r="C112" i="22"/>
  <c r="C111" i="22"/>
  <c r="C110" i="22"/>
  <c r="C109" i="22"/>
  <c r="C108" i="22"/>
  <c r="C107" i="22"/>
  <c r="C106" i="22"/>
  <c r="C105" i="22"/>
  <c r="C104" i="22"/>
  <c r="C103" i="22"/>
  <c r="C102" i="22"/>
  <c r="C101" i="22"/>
  <c r="C100" i="22"/>
  <c r="C99" i="22"/>
  <c r="C98" i="22"/>
  <c r="C97" i="22"/>
  <c r="C96" i="22"/>
  <c r="C95" i="22"/>
  <c r="C94" i="22"/>
  <c r="C93" i="22"/>
  <c r="C92" i="22"/>
  <c r="C91" i="22"/>
  <c r="C90" i="22"/>
  <c r="C89" i="22"/>
  <c r="C88" i="22"/>
  <c r="C87" i="22"/>
  <c r="C86" i="22"/>
  <c r="C85" i="22"/>
  <c r="C84" i="22"/>
  <c r="C83" i="22"/>
  <c r="C82" i="22"/>
  <c r="C81" i="22"/>
  <c r="C80" i="22"/>
  <c r="C79" i="22"/>
  <c r="C78" i="22"/>
  <c r="C77" i="22"/>
  <c r="C76" i="22"/>
  <c r="C75" i="22"/>
  <c r="C74"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G83" i="21"/>
  <c r="I83" i="21" s="1"/>
  <c r="E83" i="21"/>
  <c r="I82" i="21"/>
  <c r="G82" i="21"/>
  <c r="E82" i="21"/>
  <c r="I81" i="21"/>
  <c r="G81" i="21"/>
  <c r="E81" i="21"/>
  <c r="I80" i="21"/>
  <c r="G80" i="21"/>
  <c r="E80" i="21"/>
  <c r="G79" i="21"/>
  <c r="E79" i="21"/>
  <c r="G78" i="21"/>
  <c r="E78" i="21"/>
  <c r="G77" i="21"/>
  <c r="AU77" i="21" s="1"/>
  <c r="E77" i="21"/>
  <c r="G76" i="21"/>
  <c r="AU76" i="21" s="1"/>
  <c r="E76" i="21"/>
  <c r="AU75" i="21"/>
  <c r="I75" i="21"/>
  <c r="G75" i="21"/>
  <c r="E75" i="21"/>
  <c r="I74" i="21"/>
  <c r="G74" i="21"/>
  <c r="AU74" i="21" s="1"/>
  <c r="E74" i="21"/>
  <c r="G73" i="21"/>
  <c r="E73" i="21"/>
  <c r="G72" i="21"/>
  <c r="AU72" i="21" s="1"/>
  <c r="E72" i="21"/>
  <c r="I71" i="21"/>
  <c r="G71" i="21"/>
  <c r="AU71" i="21" s="1"/>
  <c r="E71" i="21"/>
  <c r="I70" i="21"/>
  <c r="G70" i="21"/>
  <c r="AU70" i="21" s="1"/>
  <c r="E70" i="21"/>
  <c r="G69" i="21"/>
  <c r="E69" i="21"/>
  <c r="I68" i="21"/>
  <c r="G68" i="21"/>
  <c r="AU68" i="21" s="1"/>
  <c r="E68" i="21"/>
  <c r="AU67" i="21"/>
  <c r="G67" i="21"/>
  <c r="I67" i="21" s="1"/>
  <c r="E67" i="21"/>
  <c r="I66" i="21"/>
  <c r="G66" i="21"/>
  <c r="AU66" i="21" s="1"/>
  <c r="E66" i="21"/>
  <c r="AU65" i="21"/>
  <c r="I65" i="21"/>
  <c r="G65" i="21"/>
  <c r="E65" i="21"/>
  <c r="I64" i="21"/>
  <c r="G64" i="21"/>
  <c r="E64" i="21"/>
  <c r="I63" i="21"/>
  <c r="G63" i="21"/>
  <c r="E63" i="21"/>
  <c r="I62" i="21"/>
  <c r="G62" i="21"/>
  <c r="E62" i="21"/>
  <c r="G61" i="21"/>
  <c r="I61" i="21" s="1"/>
  <c r="E61" i="21"/>
  <c r="I60" i="21"/>
  <c r="G60" i="21"/>
  <c r="AU60" i="21" s="1"/>
  <c r="E60" i="21"/>
  <c r="AU59" i="21"/>
  <c r="G59" i="21"/>
  <c r="I59" i="21" s="1"/>
  <c r="E59" i="21"/>
  <c r="G58" i="21"/>
  <c r="AU58" i="21" s="1"/>
  <c r="E58" i="21"/>
  <c r="AU57" i="21"/>
  <c r="G57" i="21"/>
  <c r="I57" i="21" s="1"/>
  <c r="E57" i="21"/>
  <c r="I56" i="21"/>
  <c r="G56" i="21"/>
  <c r="AU56" i="21" s="1"/>
  <c r="E56" i="21"/>
  <c r="AU55" i="21"/>
  <c r="G55" i="21"/>
  <c r="I55" i="21" s="1"/>
  <c r="E55" i="21"/>
  <c r="G54" i="21"/>
  <c r="E54" i="21"/>
  <c r="AU53" i="21"/>
  <c r="G53" i="21"/>
  <c r="I53" i="21" s="1"/>
  <c r="E53" i="21"/>
  <c r="AU52" i="21"/>
  <c r="G52" i="21"/>
  <c r="I52" i="21" s="1"/>
  <c r="E52" i="21"/>
  <c r="AU51" i="21"/>
  <c r="G51" i="21"/>
  <c r="I51" i="21" s="1"/>
  <c r="E51" i="21"/>
  <c r="AU50" i="21"/>
  <c r="I50" i="21"/>
  <c r="G50" i="21"/>
  <c r="E50" i="21"/>
  <c r="AU49" i="21"/>
  <c r="G49" i="21"/>
  <c r="I49" i="21" s="1"/>
  <c r="E49" i="21"/>
  <c r="AU48" i="21"/>
  <c r="I48" i="21"/>
  <c r="G48" i="21"/>
  <c r="E48" i="21"/>
  <c r="G47" i="21"/>
  <c r="E47" i="21"/>
  <c r="G46" i="21"/>
  <c r="E46" i="21"/>
  <c r="G45" i="21"/>
  <c r="I45" i="21" s="1"/>
  <c r="E45" i="21"/>
  <c r="I44" i="21"/>
  <c r="G44" i="21"/>
  <c r="AU44" i="21" s="1"/>
  <c r="E44" i="21"/>
  <c r="AU43" i="21"/>
  <c r="G43" i="21"/>
  <c r="I43" i="21" s="1"/>
  <c r="E43" i="21"/>
  <c r="G42" i="21"/>
  <c r="E42" i="21"/>
  <c r="G41" i="21"/>
  <c r="E41" i="21"/>
  <c r="G40" i="21"/>
  <c r="AU40" i="21" s="1"/>
  <c r="E40" i="21"/>
  <c r="AU39" i="21"/>
  <c r="G39" i="21"/>
  <c r="I39" i="21" s="1"/>
  <c r="E39" i="21"/>
  <c r="G38" i="21"/>
  <c r="E38" i="21"/>
  <c r="G37" i="21"/>
  <c r="I37" i="21" s="1"/>
  <c r="E37" i="21"/>
  <c r="AU36" i="21"/>
  <c r="G36" i="21"/>
  <c r="I36" i="21" s="1"/>
  <c r="E36" i="21"/>
  <c r="AU35" i="21"/>
  <c r="G35" i="21"/>
  <c r="I35" i="21" s="1"/>
  <c r="E35" i="21"/>
  <c r="AU34" i="21"/>
  <c r="I34" i="21"/>
  <c r="G34" i="21"/>
  <c r="E34" i="21"/>
  <c r="G33" i="21"/>
  <c r="E33" i="21"/>
  <c r="I32" i="21"/>
  <c r="G32" i="21"/>
  <c r="AU32" i="21" s="1"/>
  <c r="E32" i="21"/>
  <c r="G31" i="21"/>
  <c r="E31" i="21"/>
  <c r="AU30" i="21"/>
  <c r="I30" i="21"/>
  <c r="G30" i="21"/>
  <c r="E30" i="21"/>
  <c r="G29" i="21"/>
  <c r="I29" i="21" s="1"/>
  <c r="E29" i="21"/>
  <c r="G28" i="21"/>
  <c r="E28" i="21"/>
  <c r="AU27" i="21"/>
  <c r="G27" i="21"/>
  <c r="I27" i="21" s="1"/>
  <c r="E27" i="21"/>
  <c r="AU26" i="21"/>
  <c r="I26" i="21"/>
  <c r="G26" i="21"/>
  <c r="E26" i="21"/>
  <c r="AU25" i="21"/>
  <c r="I25" i="21"/>
  <c r="G25" i="21"/>
  <c r="E25" i="21"/>
  <c r="AU24" i="21"/>
  <c r="I24" i="21"/>
  <c r="G24" i="21"/>
  <c r="E24" i="21"/>
  <c r="AU23" i="21"/>
  <c r="I23" i="21"/>
  <c r="G23" i="21"/>
  <c r="E23" i="21"/>
  <c r="AU22" i="21"/>
  <c r="I22" i="21"/>
  <c r="G22" i="21"/>
  <c r="E22" i="21"/>
  <c r="AU21" i="21"/>
  <c r="I21" i="21"/>
  <c r="G21" i="21"/>
  <c r="E21" i="21"/>
  <c r="AU20" i="21"/>
  <c r="I20" i="21"/>
  <c r="G20" i="21"/>
  <c r="E20" i="21"/>
  <c r="AU19" i="21"/>
  <c r="I19" i="21"/>
  <c r="G19" i="21"/>
  <c r="E19" i="21"/>
  <c r="AU18" i="21"/>
  <c r="I18" i="21"/>
  <c r="G18" i="21"/>
  <c r="E18" i="21"/>
  <c r="AU17" i="21"/>
  <c r="I17" i="21"/>
  <c r="G17" i="21"/>
  <c r="E17" i="21"/>
  <c r="AU16" i="21"/>
  <c r="I16" i="21"/>
  <c r="G16" i="21"/>
  <c r="E16" i="21"/>
  <c r="AU15" i="21"/>
  <c r="I15" i="21"/>
  <c r="G15" i="21"/>
  <c r="E15" i="21"/>
  <c r="AU14" i="21"/>
  <c r="I14" i="21"/>
  <c r="G14" i="21"/>
  <c r="E14" i="21"/>
  <c r="AU13" i="21"/>
  <c r="I13" i="21"/>
  <c r="G13" i="21"/>
  <c r="E13" i="21"/>
  <c r="AU12" i="21"/>
  <c r="I12" i="21"/>
  <c r="G12" i="21"/>
  <c r="E12" i="21"/>
  <c r="AU11" i="21"/>
  <c r="I11" i="21"/>
  <c r="G11" i="21"/>
  <c r="E11" i="21"/>
  <c r="AU10" i="21"/>
  <c r="I10" i="21"/>
  <c r="G10" i="21"/>
  <c r="E10" i="21"/>
  <c r="AU9" i="21"/>
  <c r="I9" i="21"/>
  <c r="G9" i="21"/>
  <c r="E9" i="21"/>
  <c r="AU8" i="21"/>
  <c r="I8" i="21"/>
  <c r="G8" i="21"/>
  <c r="E8" i="21"/>
  <c r="AU7" i="21"/>
  <c r="I7" i="21"/>
  <c r="G7" i="21"/>
  <c r="E7" i="21"/>
  <c r="AU6" i="21"/>
  <c r="I6" i="21"/>
  <c r="G6" i="21"/>
  <c r="E6" i="21"/>
  <c r="G5" i="21"/>
  <c r="I5" i="21" s="1"/>
  <c r="E5" i="21"/>
  <c r="G4" i="21"/>
  <c r="I4" i="21" s="1"/>
  <c r="E4" i="21"/>
  <c r="E3" i="21"/>
  <c r="E2" i="21"/>
  <c r="I194" i="20"/>
  <c r="C194" i="20"/>
  <c r="I193" i="20"/>
  <c r="C193" i="20"/>
  <c r="I192" i="20"/>
  <c r="C192" i="20"/>
  <c r="I191" i="20"/>
  <c r="C191" i="20"/>
  <c r="I190" i="20"/>
  <c r="C190" i="20"/>
  <c r="I189" i="20"/>
  <c r="C189" i="20"/>
  <c r="I188" i="20"/>
  <c r="C188" i="20"/>
  <c r="I187" i="20"/>
  <c r="C187" i="20"/>
  <c r="I186" i="20"/>
  <c r="C186" i="20"/>
  <c r="I185" i="20"/>
  <c r="C185" i="20"/>
  <c r="I184" i="20"/>
  <c r="C184" i="20"/>
  <c r="I183" i="20"/>
  <c r="C183" i="20"/>
  <c r="I182" i="20"/>
  <c r="C182" i="20"/>
  <c r="I181" i="20"/>
  <c r="C181" i="20"/>
  <c r="I180" i="20"/>
  <c r="C180" i="20"/>
  <c r="I179" i="20"/>
  <c r="C179" i="20"/>
  <c r="I178" i="20"/>
  <c r="C178" i="20"/>
  <c r="I177" i="20"/>
  <c r="C177" i="20"/>
  <c r="I176" i="20"/>
  <c r="C176" i="20"/>
  <c r="I175" i="20"/>
  <c r="C175" i="20"/>
  <c r="I174" i="20"/>
  <c r="C174" i="20"/>
  <c r="I173" i="20"/>
  <c r="C173" i="20"/>
  <c r="I172" i="20"/>
  <c r="C172" i="20"/>
  <c r="I171" i="20"/>
  <c r="C171" i="20"/>
  <c r="I170" i="20"/>
  <c r="C170" i="20"/>
  <c r="I169" i="20"/>
  <c r="C169" i="20"/>
  <c r="I168" i="20"/>
  <c r="C168" i="20"/>
  <c r="I167" i="20"/>
  <c r="C167" i="20"/>
  <c r="I166" i="20"/>
  <c r="C166" i="20"/>
  <c r="I165" i="20"/>
  <c r="C165" i="20"/>
  <c r="I164" i="20"/>
  <c r="C164" i="20"/>
  <c r="I163" i="20"/>
  <c r="C163" i="20"/>
  <c r="I162" i="20"/>
  <c r="C162" i="20"/>
  <c r="I161" i="20"/>
  <c r="C161" i="20"/>
  <c r="I160" i="20"/>
  <c r="C160" i="20"/>
  <c r="I159" i="20"/>
  <c r="C159" i="20"/>
  <c r="I158" i="20"/>
  <c r="C158" i="20"/>
  <c r="I157" i="20"/>
  <c r="F157" i="20"/>
  <c r="C157" i="20"/>
  <c r="F156" i="20"/>
  <c r="C156" i="20"/>
  <c r="F155" i="20"/>
  <c r="I155" i="20" s="1"/>
  <c r="C155" i="20"/>
  <c r="I154" i="20"/>
  <c r="F154" i="20"/>
  <c r="C154" i="20"/>
  <c r="I153" i="20"/>
  <c r="F153" i="20"/>
  <c r="C153" i="20"/>
  <c r="I152" i="20"/>
  <c r="F152" i="20"/>
  <c r="C152" i="20"/>
  <c r="F151" i="20"/>
  <c r="C151" i="20"/>
  <c r="F150" i="20"/>
  <c r="C150" i="20"/>
  <c r="F149" i="20"/>
  <c r="C149" i="20"/>
  <c r="F148" i="20"/>
  <c r="C148" i="20"/>
  <c r="F147" i="20"/>
  <c r="I147" i="20" s="1"/>
  <c r="C147" i="20"/>
  <c r="F146" i="20"/>
  <c r="C146" i="20"/>
  <c r="F145" i="20"/>
  <c r="C145" i="20"/>
  <c r="I144" i="20"/>
  <c r="F144" i="20"/>
  <c r="C144" i="20"/>
  <c r="F143" i="20"/>
  <c r="C143" i="20"/>
  <c r="F142" i="20"/>
  <c r="C142" i="20"/>
  <c r="F141" i="20"/>
  <c r="C141" i="20"/>
  <c r="I140" i="20"/>
  <c r="F140" i="20"/>
  <c r="C140" i="20"/>
  <c r="F139" i="20"/>
  <c r="I139" i="20" s="1"/>
  <c r="C139" i="20"/>
  <c r="I138" i="20"/>
  <c r="F138" i="20"/>
  <c r="C138" i="20"/>
  <c r="F137" i="20"/>
  <c r="C137" i="20"/>
  <c r="I136" i="20"/>
  <c r="F136" i="20"/>
  <c r="C136" i="20"/>
  <c r="F135" i="20"/>
  <c r="C135" i="20"/>
  <c r="F134" i="20"/>
  <c r="C134" i="20"/>
  <c r="F133" i="20"/>
  <c r="C133" i="20"/>
  <c r="F132" i="20"/>
  <c r="C132" i="20"/>
  <c r="F131" i="20"/>
  <c r="I131" i="20" s="1"/>
  <c r="C131" i="20"/>
  <c r="I130" i="20"/>
  <c r="F130" i="20"/>
  <c r="C130" i="20"/>
  <c r="F129" i="20"/>
  <c r="C129" i="20"/>
  <c r="I128" i="20"/>
  <c r="F128" i="20"/>
  <c r="C128" i="20"/>
  <c r="I127" i="20"/>
  <c r="F127" i="20"/>
  <c r="C127" i="20"/>
  <c r="F126" i="20"/>
  <c r="C126" i="20"/>
  <c r="I125" i="20"/>
  <c r="F125" i="20"/>
  <c r="C125" i="20"/>
  <c r="F124" i="20"/>
  <c r="C124" i="20"/>
  <c r="F123" i="20"/>
  <c r="I123" i="20" s="1"/>
  <c r="C123" i="20"/>
  <c r="I122" i="20"/>
  <c r="F122" i="20"/>
  <c r="C122" i="20"/>
  <c r="I121" i="20"/>
  <c r="F121" i="20"/>
  <c r="C121" i="20"/>
  <c r="I120" i="20"/>
  <c r="F120" i="20"/>
  <c r="C120" i="20"/>
  <c r="F119" i="20"/>
  <c r="C119" i="20"/>
  <c r="F118" i="20"/>
  <c r="C118" i="20"/>
  <c r="F117" i="20"/>
  <c r="C117" i="20"/>
  <c r="F116" i="20"/>
  <c r="C116" i="20"/>
  <c r="F115" i="20"/>
  <c r="I115" i="20" s="1"/>
  <c r="C115" i="20"/>
  <c r="F114" i="20"/>
  <c r="C114" i="20"/>
  <c r="F113" i="20"/>
  <c r="C113" i="20"/>
  <c r="I112" i="20"/>
  <c r="F112" i="20"/>
  <c r="C112" i="20"/>
  <c r="F111" i="20"/>
  <c r="C111" i="20"/>
  <c r="F110" i="20"/>
  <c r="C110" i="20"/>
  <c r="F109" i="20"/>
  <c r="C109" i="20"/>
  <c r="I108" i="20"/>
  <c r="F108" i="20"/>
  <c r="C108" i="20"/>
  <c r="F107" i="20"/>
  <c r="I107" i="20" s="1"/>
  <c r="C107" i="20"/>
  <c r="I106" i="20"/>
  <c r="F106" i="20"/>
  <c r="C106" i="20"/>
  <c r="F105" i="20"/>
  <c r="C105" i="20"/>
  <c r="I104" i="20"/>
  <c r="F104" i="20"/>
  <c r="C104" i="20"/>
  <c r="F103" i="20"/>
  <c r="C103" i="20"/>
  <c r="F102" i="20"/>
  <c r="C102" i="20"/>
  <c r="F101" i="20"/>
  <c r="C101" i="20"/>
  <c r="F100" i="20"/>
  <c r="C100" i="20"/>
  <c r="F99" i="20"/>
  <c r="I99" i="20" s="1"/>
  <c r="C99" i="20"/>
  <c r="I98" i="20"/>
  <c r="F98" i="20"/>
  <c r="C98" i="20"/>
  <c r="F97" i="20"/>
  <c r="C97" i="20"/>
  <c r="I96" i="20"/>
  <c r="F96" i="20"/>
  <c r="C96" i="20"/>
  <c r="I95" i="20"/>
  <c r="F95" i="20"/>
  <c r="C95" i="20"/>
  <c r="F94" i="20"/>
  <c r="C94" i="20"/>
  <c r="I93" i="20"/>
  <c r="F93" i="20"/>
  <c r="C93" i="20"/>
  <c r="F92" i="20"/>
  <c r="C92" i="20"/>
  <c r="F91" i="20"/>
  <c r="I91" i="20" s="1"/>
  <c r="C91" i="20"/>
  <c r="I90" i="20"/>
  <c r="F90" i="20"/>
  <c r="C90" i="20"/>
  <c r="I89" i="20"/>
  <c r="F89" i="20"/>
  <c r="C89" i="20"/>
  <c r="I88" i="20"/>
  <c r="F88" i="20"/>
  <c r="C88" i="20"/>
  <c r="F87" i="20"/>
  <c r="C87" i="20"/>
  <c r="F86" i="20"/>
  <c r="C86" i="20"/>
  <c r="F85" i="20"/>
  <c r="C85" i="20"/>
  <c r="F84" i="20"/>
  <c r="C84" i="20"/>
  <c r="F83" i="20"/>
  <c r="I83" i="20" s="1"/>
  <c r="C83" i="20"/>
  <c r="I82" i="20"/>
  <c r="F82" i="20"/>
  <c r="C82" i="20"/>
  <c r="F81" i="20"/>
  <c r="C81" i="20"/>
  <c r="I80" i="20"/>
  <c r="F80" i="20"/>
  <c r="C80" i="20"/>
  <c r="F79" i="20"/>
  <c r="C79" i="20"/>
  <c r="F78" i="20"/>
  <c r="C78" i="20"/>
  <c r="F77" i="20"/>
  <c r="C77" i="20"/>
  <c r="F76" i="20"/>
  <c r="C76" i="20"/>
  <c r="F75" i="20"/>
  <c r="I75" i="20" s="1"/>
  <c r="C75" i="20"/>
  <c r="I74" i="20"/>
  <c r="F74" i="20"/>
  <c r="C74" i="20"/>
  <c r="I73" i="20"/>
  <c r="F73" i="20"/>
  <c r="C73" i="20"/>
  <c r="I72" i="20"/>
  <c r="F72" i="20"/>
  <c r="C72" i="20"/>
  <c r="I71" i="20"/>
  <c r="F71" i="20"/>
  <c r="C71" i="20"/>
  <c r="F70" i="20"/>
  <c r="C70" i="20"/>
  <c r="F69" i="20"/>
  <c r="C69" i="20"/>
  <c r="I68" i="20"/>
  <c r="F68" i="20"/>
  <c r="C68" i="20"/>
  <c r="F67" i="20"/>
  <c r="I67" i="20" s="1"/>
  <c r="C67" i="20"/>
  <c r="F66" i="20"/>
  <c r="C66" i="20"/>
  <c r="F65" i="20"/>
  <c r="C65" i="20"/>
  <c r="I64" i="20"/>
  <c r="F64" i="20"/>
  <c r="C64" i="20"/>
  <c r="I63" i="20"/>
  <c r="F63" i="20"/>
  <c r="C63" i="20"/>
  <c r="F62" i="20"/>
  <c r="C62" i="20"/>
  <c r="I61" i="20"/>
  <c r="F61" i="20"/>
  <c r="C61" i="20"/>
  <c r="F60" i="20"/>
  <c r="C60" i="20"/>
  <c r="I59" i="20"/>
  <c r="F59" i="20"/>
  <c r="C59" i="20"/>
  <c r="I58" i="20"/>
  <c r="F58" i="20"/>
  <c r="C58" i="20"/>
  <c r="I57" i="20"/>
  <c r="F57" i="20"/>
  <c r="C57" i="20"/>
  <c r="F56" i="20"/>
  <c r="C56" i="20"/>
  <c r="F55" i="20"/>
  <c r="C55" i="20"/>
  <c r="F54" i="20"/>
  <c r="C54" i="20"/>
  <c r="I53" i="20"/>
  <c r="F53" i="20"/>
  <c r="C53" i="20"/>
  <c r="F52" i="20"/>
  <c r="C52" i="20"/>
  <c r="I51" i="20"/>
  <c r="F51" i="20"/>
  <c r="C51" i="20"/>
  <c r="I50" i="20"/>
  <c r="F50" i="20"/>
  <c r="C50" i="20"/>
  <c r="I49" i="20"/>
  <c r="F49" i="20"/>
  <c r="C49" i="20"/>
  <c r="F48" i="20"/>
  <c r="C48" i="20"/>
  <c r="F47" i="20"/>
  <c r="C47" i="20"/>
  <c r="F46" i="20"/>
  <c r="C46" i="20"/>
  <c r="I45" i="20"/>
  <c r="F45" i="20"/>
  <c r="C45" i="20"/>
  <c r="F44" i="20"/>
  <c r="C44" i="20"/>
  <c r="I43" i="20"/>
  <c r="F43" i="20"/>
  <c r="C43" i="20"/>
  <c r="I42" i="20"/>
  <c r="F42" i="20"/>
  <c r="C42" i="20"/>
  <c r="I41" i="20"/>
  <c r="F41" i="20"/>
  <c r="C41" i="20"/>
  <c r="F40" i="20"/>
  <c r="C40" i="20"/>
  <c r="F39" i="20"/>
  <c r="C39" i="20"/>
  <c r="F38" i="20"/>
  <c r="C38" i="20"/>
  <c r="I37" i="20"/>
  <c r="F37" i="20"/>
  <c r="C37" i="20"/>
  <c r="F36" i="20"/>
  <c r="C36" i="20"/>
  <c r="I35" i="20"/>
  <c r="F35" i="20"/>
  <c r="C35" i="20"/>
  <c r="I34" i="20"/>
  <c r="F34" i="20"/>
  <c r="C34" i="20"/>
  <c r="I33" i="20"/>
  <c r="F33" i="20"/>
  <c r="C33" i="20"/>
  <c r="I32" i="20"/>
  <c r="F32" i="20"/>
  <c r="C32" i="20"/>
  <c r="I31" i="20"/>
  <c r="F31" i="20"/>
  <c r="C31" i="20"/>
  <c r="F30" i="20"/>
  <c r="C30" i="20"/>
  <c r="F29" i="20"/>
  <c r="C29" i="20"/>
  <c r="F28" i="20"/>
  <c r="C28" i="20"/>
  <c r="I27" i="20"/>
  <c r="F27" i="20"/>
  <c r="C27" i="20"/>
  <c r="I26" i="20"/>
  <c r="F26" i="20"/>
  <c r="C26" i="20"/>
  <c r="F25" i="20"/>
  <c r="C25" i="20"/>
  <c r="F24" i="20"/>
  <c r="C24" i="20"/>
  <c r="F23" i="20"/>
  <c r="C23" i="20"/>
  <c r="I22" i="20"/>
  <c r="F22" i="20"/>
  <c r="C22" i="20"/>
  <c r="F21" i="20"/>
  <c r="C21" i="20"/>
  <c r="I20" i="20"/>
  <c r="F20" i="20"/>
  <c r="C20" i="20"/>
  <c r="I19" i="20"/>
  <c r="F19" i="20"/>
  <c r="C19" i="20"/>
  <c r="I18" i="20"/>
  <c r="F18" i="20"/>
  <c r="C18" i="20"/>
  <c r="F17" i="20"/>
  <c r="C17" i="20"/>
  <c r="F16" i="20"/>
  <c r="C16" i="20"/>
  <c r="F15" i="20"/>
  <c r="C15" i="20"/>
  <c r="I14" i="20"/>
  <c r="F14" i="20"/>
  <c r="C14" i="20"/>
  <c r="F13" i="20"/>
  <c r="C13" i="20"/>
  <c r="I12" i="20"/>
  <c r="F12" i="20"/>
  <c r="C12" i="20"/>
  <c r="I11" i="20"/>
  <c r="F11" i="20"/>
  <c r="C11" i="20"/>
  <c r="I10" i="20"/>
  <c r="F10" i="20"/>
  <c r="C10" i="20"/>
  <c r="F9" i="20"/>
  <c r="C9" i="20"/>
  <c r="F8" i="20"/>
  <c r="C8" i="20"/>
  <c r="F7" i="20"/>
  <c r="C7" i="20"/>
  <c r="I6" i="20"/>
  <c r="F6" i="20"/>
  <c r="C6" i="20"/>
  <c r="F5" i="20"/>
  <c r="C5" i="20"/>
  <c r="I4" i="20"/>
  <c r="F4" i="20"/>
  <c r="C4" i="20"/>
  <c r="I3" i="20"/>
  <c r="F3" i="20"/>
  <c r="C3" i="20"/>
  <c r="I2" i="20"/>
  <c r="F2" i="20"/>
  <c r="C2" i="20"/>
  <c r="E141" i="19"/>
  <c r="D141" i="19"/>
  <c r="C141" i="19"/>
  <c r="E140" i="19"/>
  <c r="D140" i="19"/>
  <c r="C140" i="19"/>
  <c r="E139" i="19"/>
  <c r="D139" i="19"/>
  <c r="C139" i="19"/>
  <c r="E138" i="19"/>
  <c r="D138" i="19"/>
  <c r="C138" i="19"/>
  <c r="E137" i="19"/>
  <c r="D137" i="19"/>
  <c r="C137" i="19"/>
  <c r="E136" i="19"/>
  <c r="C136" i="19"/>
  <c r="E135" i="19"/>
  <c r="D135" i="19"/>
  <c r="C135" i="19"/>
  <c r="E134" i="19"/>
  <c r="D134" i="19"/>
  <c r="C134" i="19"/>
  <c r="E133" i="19"/>
  <c r="D133" i="19"/>
  <c r="C133" i="19"/>
  <c r="E132" i="19"/>
  <c r="C132" i="19"/>
  <c r="E131" i="19"/>
  <c r="C131" i="19"/>
  <c r="E130" i="19"/>
  <c r="D130" i="19"/>
  <c r="C130" i="19"/>
  <c r="E129" i="19"/>
  <c r="D129" i="19"/>
  <c r="C129" i="19"/>
  <c r="E128" i="19"/>
  <c r="D128" i="19"/>
  <c r="C128" i="19"/>
  <c r="E127" i="19"/>
  <c r="D127" i="19"/>
  <c r="C127" i="19"/>
  <c r="E126" i="19"/>
  <c r="D126" i="19"/>
  <c r="C126" i="19"/>
  <c r="E125" i="19"/>
  <c r="C125" i="19"/>
  <c r="E124" i="19"/>
  <c r="C124" i="19"/>
  <c r="E123" i="19"/>
  <c r="D123" i="19"/>
  <c r="C123" i="19"/>
  <c r="E122" i="19"/>
  <c r="D122" i="19"/>
  <c r="C122" i="19"/>
  <c r="E121" i="19"/>
  <c r="D121" i="19"/>
  <c r="C121" i="19"/>
  <c r="E120" i="19"/>
  <c r="D120" i="19"/>
  <c r="C120" i="19"/>
  <c r="E119" i="19"/>
  <c r="D119" i="19"/>
  <c r="C119" i="19"/>
  <c r="E118" i="19"/>
  <c r="D118" i="19"/>
  <c r="C118" i="19"/>
  <c r="E117" i="19"/>
  <c r="D117" i="19"/>
  <c r="C117" i="19"/>
  <c r="E116" i="19"/>
  <c r="D116" i="19"/>
  <c r="C116" i="19"/>
  <c r="E115" i="19"/>
  <c r="D115" i="19"/>
  <c r="C115" i="19"/>
  <c r="E114" i="19"/>
  <c r="D114" i="19"/>
  <c r="C114" i="19"/>
  <c r="E113" i="19"/>
  <c r="D113" i="19"/>
  <c r="C113" i="19"/>
  <c r="E112" i="19"/>
  <c r="C112" i="19"/>
  <c r="E111" i="19"/>
  <c r="C111" i="19"/>
  <c r="E110" i="19"/>
  <c r="D110" i="19"/>
  <c r="C110" i="19"/>
  <c r="E109" i="19"/>
  <c r="D109" i="19"/>
  <c r="C109" i="19"/>
  <c r="E108" i="19"/>
  <c r="D108" i="19"/>
  <c r="C108" i="19"/>
  <c r="E107" i="19"/>
  <c r="D107" i="19"/>
  <c r="C107" i="19"/>
  <c r="E106" i="19"/>
  <c r="D106" i="19"/>
  <c r="C106" i="19"/>
  <c r="E105" i="19"/>
  <c r="C105" i="19"/>
  <c r="E104" i="19"/>
  <c r="D104" i="19"/>
  <c r="C104" i="19"/>
  <c r="E103" i="19"/>
  <c r="D103" i="19"/>
  <c r="C103" i="19"/>
  <c r="E102" i="19"/>
  <c r="D102" i="19"/>
  <c r="C102" i="19"/>
  <c r="E101" i="19"/>
  <c r="C101" i="19"/>
  <c r="E100" i="19"/>
  <c r="C100" i="19"/>
  <c r="E99" i="19"/>
  <c r="D99" i="19"/>
  <c r="C99" i="19"/>
  <c r="E98" i="19"/>
  <c r="D98" i="19"/>
  <c r="C98" i="19"/>
  <c r="E97" i="19"/>
  <c r="D97" i="19"/>
  <c r="C97" i="19"/>
  <c r="E96" i="19"/>
  <c r="D96" i="19"/>
  <c r="C96" i="19"/>
  <c r="E95" i="19"/>
  <c r="D95" i="19"/>
  <c r="C95" i="19"/>
  <c r="E94" i="19"/>
  <c r="C94" i="19"/>
  <c r="E93" i="19"/>
  <c r="C93" i="19"/>
  <c r="E92" i="19"/>
  <c r="D92" i="19"/>
  <c r="C92" i="19"/>
  <c r="E91" i="19"/>
  <c r="D91" i="19"/>
  <c r="C91" i="19"/>
  <c r="E90" i="19"/>
  <c r="D90" i="19"/>
  <c r="C90" i="19"/>
  <c r="E89" i="19"/>
  <c r="D89" i="19"/>
  <c r="C89" i="19"/>
  <c r="E88" i="19"/>
  <c r="D88" i="19"/>
  <c r="C88" i="19"/>
  <c r="E87" i="19"/>
  <c r="D87" i="19"/>
  <c r="C87" i="19"/>
  <c r="E86" i="19"/>
  <c r="D86" i="19"/>
  <c r="C86" i="19"/>
  <c r="E85" i="19"/>
  <c r="D85" i="19"/>
  <c r="C85" i="19"/>
  <c r="E84" i="19"/>
  <c r="D84" i="19"/>
  <c r="C84" i="19"/>
  <c r="E83" i="19"/>
  <c r="D83" i="19"/>
  <c r="C83" i="19"/>
  <c r="E82" i="19"/>
  <c r="D82" i="19"/>
  <c r="C82" i="19"/>
  <c r="E81" i="19"/>
  <c r="D81" i="19"/>
  <c r="C81" i="19"/>
  <c r="E80" i="19"/>
  <c r="C80" i="19"/>
  <c r="E79" i="19"/>
  <c r="D79" i="19"/>
  <c r="C79" i="19"/>
  <c r="E78" i="19"/>
  <c r="D78" i="19"/>
  <c r="C78" i="19"/>
  <c r="E77" i="19"/>
  <c r="D77" i="19"/>
  <c r="C77" i="19"/>
  <c r="E76" i="19"/>
  <c r="D76" i="19"/>
  <c r="C76" i="19"/>
  <c r="E75" i="19"/>
  <c r="D75" i="19"/>
  <c r="C75" i="19"/>
  <c r="E74" i="19"/>
  <c r="D74" i="19"/>
  <c r="C74" i="19"/>
  <c r="E73" i="19"/>
  <c r="D73" i="19"/>
  <c r="C73" i="19"/>
  <c r="E72" i="19"/>
  <c r="D72" i="19"/>
  <c r="C72" i="19"/>
  <c r="E71" i="19"/>
  <c r="D71" i="19"/>
  <c r="C71" i="19"/>
  <c r="E70" i="19"/>
  <c r="D70" i="19"/>
  <c r="C70" i="19"/>
  <c r="E69" i="19"/>
  <c r="C69" i="19"/>
  <c r="E68" i="19"/>
  <c r="D68" i="19"/>
  <c r="C68" i="19"/>
  <c r="E67" i="19"/>
  <c r="D67" i="19"/>
  <c r="C67" i="19"/>
  <c r="E66" i="19"/>
  <c r="D66" i="19"/>
  <c r="C66" i="19"/>
  <c r="E65" i="19"/>
  <c r="D65" i="19"/>
  <c r="C65" i="19"/>
  <c r="E64" i="19"/>
  <c r="D64" i="19"/>
  <c r="C64" i="19"/>
  <c r="E63" i="19"/>
  <c r="C63" i="19"/>
  <c r="E62" i="19"/>
  <c r="C62" i="19"/>
  <c r="E61" i="19"/>
  <c r="D61" i="19"/>
  <c r="C61" i="19"/>
  <c r="E60" i="19"/>
  <c r="D60" i="19"/>
  <c r="C60" i="19"/>
  <c r="E59" i="19"/>
  <c r="D59" i="19"/>
  <c r="C59" i="19"/>
  <c r="E58" i="19"/>
  <c r="D58" i="19"/>
  <c r="C58" i="19"/>
  <c r="E57" i="19"/>
  <c r="D57" i="19"/>
  <c r="C57" i="19"/>
  <c r="E56" i="19"/>
  <c r="C56" i="19"/>
  <c r="E55" i="19"/>
  <c r="C55" i="19"/>
  <c r="E54" i="19"/>
  <c r="D54" i="19"/>
  <c r="C54" i="19"/>
  <c r="E53" i="19"/>
  <c r="D53" i="19"/>
  <c r="C53" i="19"/>
  <c r="E52" i="19"/>
  <c r="D52" i="19"/>
  <c r="C52" i="19"/>
  <c r="E51" i="19"/>
  <c r="D51" i="19"/>
  <c r="C51" i="19"/>
  <c r="E50" i="19"/>
  <c r="D50" i="19"/>
  <c r="C50" i="19"/>
  <c r="E49" i="19"/>
  <c r="D49" i="19"/>
  <c r="C49" i="19"/>
  <c r="E48" i="19"/>
  <c r="D48" i="19"/>
  <c r="C48" i="19"/>
  <c r="E47" i="19"/>
  <c r="D47" i="19"/>
  <c r="C47" i="19"/>
  <c r="E46" i="19"/>
  <c r="D46" i="19"/>
  <c r="C46" i="19"/>
  <c r="E45" i="19"/>
  <c r="D45" i="19"/>
  <c r="C45" i="19"/>
  <c r="E44" i="19"/>
  <c r="D44" i="19"/>
  <c r="C44" i="19"/>
  <c r="E43" i="19"/>
  <c r="D43" i="19"/>
  <c r="C43" i="19"/>
  <c r="E42" i="19"/>
  <c r="C42" i="19"/>
  <c r="E41" i="19"/>
  <c r="D41" i="19"/>
  <c r="C41" i="19"/>
  <c r="E40" i="19"/>
  <c r="D40" i="19"/>
  <c r="C40" i="19"/>
  <c r="E39" i="19"/>
  <c r="D39" i="19"/>
  <c r="C39" i="19"/>
  <c r="E38" i="19"/>
  <c r="D38" i="19"/>
  <c r="C38" i="19"/>
  <c r="E37" i="19"/>
  <c r="D37" i="19"/>
  <c r="C37" i="19"/>
  <c r="E36" i="19"/>
  <c r="D36" i="19"/>
  <c r="C36" i="19"/>
  <c r="E35" i="19"/>
  <c r="D35" i="19"/>
  <c r="C35" i="19"/>
  <c r="E34" i="19"/>
  <c r="D34" i="19"/>
  <c r="C34" i="19"/>
  <c r="E33" i="19"/>
  <c r="D33" i="19"/>
  <c r="C33" i="19"/>
  <c r="E32" i="19"/>
  <c r="D32" i="19"/>
  <c r="C32" i="19"/>
  <c r="E31" i="19"/>
  <c r="D31" i="19"/>
  <c r="C31" i="19"/>
  <c r="E30" i="19"/>
  <c r="D30" i="19"/>
  <c r="C30" i="19"/>
  <c r="E29" i="19"/>
  <c r="D29" i="19"/>
  <c r="C29" i="19"/>
  <c r="E28" i="19"/>
  <c r="D28" i="19"/>
  <c r="C28" i="19"/>
  <c r="E27" i="19"/>
  <c r="D27" i="19"/>
  <c r="C27" i="19"/>
  <c r="E26" i="19"/>
  <c r="D26" i="19"/>
  <c r="C26" i="19"/>
  <c r="E25" i="19"/>
  <c r="D25" i="19"/>
  <c r="C25" i="19"/>
  <c r="E24" i="19"/>
  <c r="D24" i="19"/>
  <c r="C24" i="19"/>
  <c r="E23" i="19"/>
  <c r="D23" i="19"/>
  <c r="C23" i="19"/>
  <c r="E22" i="19"/>
  <c r="D22" i="19"/>
  <c r="C22" i="19"/>
  <c r="E21" i="19"/>
  <c r="D21" i="19"/>
  <c r="C21" i="19"/>
  <c r="E20" i="19"/>
  <c r="D20" i="19"/>
  <c r="C20" i="19"/>
  <c r="E19" i="19"/>
  <c r="D19" i="19"/>
  <c r="C19" i="19"/>
  <c r="E18" i="19"/>
  <c r="D18" i="19"/>
  <c r="C18" i="19"/>
  <c r="E17" i="19"/>
  <c r="D17" i="19"/>
  <c r="C17" i="19"/>
  <c r="E16" i="19"/>
  <c r="D16" i="19"/>
  <c r="C16" i="19"/>
  <c r="E15" i="19"/>
  <c r="D15" i="19"/>
  <c r="C15" i="19"/>
  <c r="E14" i="19"/>
  <c r="D14" i="19"/>
  <c r="C14" i="19"/>
  <c r="E13" i="19"/>
  <c r="D13" i="19"/>
  <c r="C13" i="19"/>
  <c r="E12" i="19"/>
  <c r="D12" i="19"/>
  <c r="C12" i="19"/>
  <c r="E11" i="19"/>
  <c r="D11" i="19"/>
  <c r="C11" i="19"/>
  <c r="E10" i="19"/>
  <c r="D10" i="19"/>
  <c r="C10" i="19"/>
  <c r="E9" i="19"/>
  <c r="D9" i="19"/>
  <c r="C9" i="19"/>
  <c r="E8" i="19"/>
  <c r="D8" i="19"/>
  <c r="C8" i="19"/>
  <c r="E7" i="19"/>
  <c r="D7" i="19"/>
  <c r="C7" i="19"/>
  <c r="E6" i="19"/>
  <c r="D6" i="19"/>
  <c r="C6" i="19"/>
  <c r="E5" i="19"/>
  <c r="D5" i="19"/>
  <c r="C5" i="19"/>
  <c r="E4" i="19"/>
  <c r="D4" i="19"/>
  <c r="C4" i="19"/>
  <c r="E3" i="19"/>
  <c r="D3" i="19"/>
  <c r="C3" i="19"/>
  <c r="E2" i="19"/>
  <c r="D2" i="19"/>
  <c r="C2" i="19"/>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3" i="18"/>
  <c r="D2" i="18"/>
  <c r="C7" i="17"/>
  <c r="C6" i="17"/>
  <c r="C5" i="17"/>
  <c r="C4" i="17"/>
  <c r="C3" i="17"/>
  <c r="C2" i="17"/>
  <c r="D7" i="16"/>
  <c r="D6" i="16"/>
  <c r="D5" i="16"/>
  <c r="D4" i="16"/>
  <c r="D3" i="16"/>
  <c r="D2" i="16"/>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I32" i="15" s="1"/>
  <c r="C32" i="15"/>
  <c r="I31" i="15"/>
  <c r="H31" i="15"/>
  <c r="C31" i="15"/>
  <c r="I30" i="15"/>
  <c r="H30" i="15"/>
  <c r="C30" i="15"/>
  <c r="I29" i="15"/>
  <c r="H29" i="15"/>
  <c r="C29" i="15"/>
  <c r="I28" i="15"/>
  <c r="H28" i="15"/>
  <c r="C28" i="15"/>
  <c r="I27" i="15"/>
  <c r="H27" i="15"/>
  <c r="C27" i="15"/>
  <c r="H26" i="15"/>
  <c r="I26" i="15" s="1"/>
  <c r="C26" i="15"/>
  <c r="H25" i="15"/>
  <c r="I25" i="15" s="1"/>
  <c r="C25" i="15"/>
  <c r="I24" i="15"/>
  <c r="H24" i="15"/>
  <c r="C24" i="15"/>
  <c r="I23" i="15"/>
  <c r="H23" i="15"/>
  <c r="C23" i="15"/>
  <c r="H22" i="15"/>
  <c r="I22" i="15" s="1"/>
  <c r="C22" i="15"/>
  <c r="I21" i="15"/>
  <c r="H21" i="15"/>
  <c r="C21" i="15"/>
  <c r="I20" i="15"/>
  <c r="H20" i="15"/>
  <c r="C20" i="15"/>
  <c r="H19" i="15"/>
  <c r="I19" i="15" s="1"/>
  <c r="C19" i="15"/>
  <c r="H18" i="15"/>
  <c r="I18" i="15" s="1"/>
  <c r="C18" i="15"/>
  <c r="H17" i="15"/>
  <c r="I17" i="15" s="1"/>
  <c r="C17" i="15"/>
  <c r="H16" i="15"/>
  <c r="I16" i="15" s="1"/>
  <c r="C16" i="15"/>
  <c r="I15" i="15"/>
  <c r="H15" i="15"/>
  <c r="C15" i="15"/>
  <c r="H14" i="15"/>
  <c r="I14" i="15" s="1"/>
  <c r="C14" i="15"/>
  <c r="I13" i="15"/>
  <c r="H13" i="15"/>
  <c r="C13" i="15"/>
  <c r="I12" i="15"/>
  <c r="H12" i="15"/>
  <c r="C12" i="15"/>
  <c r="I11" i="15"/>
  <c r="H11" i="15"/>
  <c r="C11" i="15"/>
  <c r="H10" i="15"/>
  <c r="I10" i="15" s="1"/>
  <c r="C10" i="15"/>
  <c r="H9" i="15"/>
  <c r="I9" i="15" s="1"/>
  <c r="C9" i="15"/>
  <c r="H8" i="15"/>
  <c r="I8" i="15" s="1"/>
  <c r="C8" i="15"/>
  <c r="I7" i="15"/>
  <c r="H7" i="15"/>
  <c r="C7" i="15"/>
  <c r="H6" i="15"/>
  <c r="I6" i="15" s="1"/>
  <c r="C6" i="15"/>
  <c r="I5" i="15"/>
  <c r="H5" i="15"/>
  <c r="C5" i="15"/>
  <c r="I4" i="15"/>
  <c r="H4" i="15"/>
  <c r="C4" i="15"/>
  <c r="I3" i="15"/>
  <c r="H3" i="15"/>
  <c r="C3" i="15"/>
  <c r="H2" i="15"/>
  <c r="I2" i="15" s="1"/>
  <c r="C2" i="15"/>
  <c r="E19" i="14"/>
  <c r="E18" i="14"/>
  <c r="E17" i="14"/>
  <c r="E16" i="14"/>
  <c r="E15" i="14"/>
  <c r="E14" i="14"/>
  <c r="E13" i="14"/>
  <c r="E12" i="14"/>
  <c r="E11" i="14"/>
  <c r="E10" i="14"/>
  <c r="E9" i="14"/>
  <c r="E8" i="14"/>
  <c r="E7" i="14"/>
  <c r="E6" i="14"/>
  <c r="E5" i="14"/>
  <c r="E4" i="14"/>
  <c r="E3" i="14"/>
  <c r="E2" i="14"/>
  <c r="K923" i="13"/>
  <c r="H923" i="13"/>
  <c r="E923" i="13"/>
  <c r="K922" i="13"/>
  <c r="H922" i="13"/>
  <c r="E922" i="13"/>
  <c r="K921" i="13"/>
  <c r="H921" i="13"/>
  <c r="E921" i="13"/>
  <c r="K920" i="13"/>
  <c r="H920" i="13"/>
  <c r="E920" i="13"/>
  <c r="K919" i="13"/>
  <c r="H919" i="13"/>
  <c r="E919" i="13"/>
  <c r="K918" i="13"/>
  <c r="H918" i="13"/>
  <c r="E918" i="13"/>
  <c r="K917" i="13"/>
  <c r="H917" i="13"/>
  <c r="E917" i="13"/>
  <c r="K916" i="13"/>
  <c r="H916" i="13"/>
  <c r="E916" i="13"/>
  <c r="K915" i="13"/>
  <c r="H915" i="13"/>
  <c r="E915" i="13"/>
  <c r="K914" i="13"/>
  <c r="H914" i="13"/>
  <c r="E914" i="13"/>
  <c r="K913" i="13"/>
  <c r="H913" i="13"/>
  <c r="E913" i="13"/>
  <c r="K912" i="13"/>
  <c r="H912" i="13"/>
  <c r="E912" i="13"/>
  <c r="K911" i="13"/>
  <c r="H911" i="13"/>
  <c r="E911" i="13"/>
  <c r="K910" i="13"/>
  <c r="H910" i="13"/>
  <c r="E910" i="13"/>
  <c r="K909" i="13"/>
  <c r="H909" i="13"/>
  <c r="E909" i="13"/>
  <c r="K908" i="13"/>
  <c r="H908" i="13"/>
  <c r="E908" i="13"/>
  <c r="K907" i="13"/>
  <c r="H907" i="13"/>
  <c r="E907" i="13"/>
  <c r="K906" i="13"/>
  <c r="H906" i="13"/>
  <c r="E906" i="13"/>
  <c r="K905" i="13"/>
  <c r="H905" i="13"/>
  <c r="E905" i="13"/>
  <c r="K904" i="13"/>
  <c r="H904" i="13"/>
  <c r="E904" i="13"/>
  <c r="K903" i="13"/>
  <c r="H903" i="13"/>
  <c r="E903" i="13"/>
  <c r="K902" i="13"/>
  <c r="H902" i="13"/>
  <c r="E902" i="13"/>
  <c r="C902" i="13"/>
  <c r="K901" i="13"/>
  <c r="H901" i="13"/>
  <c r="E901" i="13"/>
  <c r="C901" i="13"/>
  <c r="K900" i="13"/>
  <c r="H900" i="13"/>
  <c r="E900" i="13"/>
  <c r="C900" i="13"/>
  <c r="K899" i="13"/>
  <c r="H899" i="13"/>
  <c r="E899" i="13"/>
  <c r="C899" i="13"/>
  <c r="K898" i="13"/>
  <c r="H898" i="13"/>
  <c r="E898" i="13"/>
  <c r="C898" i="13"/>
  <c r="K897" i="13"/>
  <c r="H897" i="13"/>
  <c r="E897" i="13"/>
  <c r="C897" i="13"/>
  <c r="K896" i="13"/>
  <c r="H896" i="13"/>
  <c r="E896" i="13"/>
  <c r="C896" i="13"/>
  <c r="K895" i="13"/>
  <c r="H895" i="13"/>
  <c r="E895" i="13"/>
  <c r="C895" i="13"/>
  <c r="K894" i="13"/>
  <c r="H894" i="13"/>
  <c r="E894" i="13"/>
  <c r="C894" i="13"/>
  <c r="K893" i="13"/>
  <c r="H893" i="13"/>
  <c r="E893" i="13"/>
  <c r="C893" i="13"/>
  <c r="K892" i="13"/>
  <c r="H892" i="13"/>
  <c r="E892" i="13"/>
  <c r="C892" i="13"/>
  <c r="K891" i="13"/>
  <c r="H891" i="13"/>
  <c r="E891" i="13"/>
  <c r="C891" i="13"/>
  <c r="K890" i="13"/>
  <c r="H890" i="13"/>
  <c r="E890" i="13"/>
  <c r="C890" i="13"/>
  <c r="K889" i="13"/>
  <c r="H889" i="13"/>
  <c r="E889" i="13"/>
  <c r="C889" i="13"/>
  <c r="K888" i="13"/>
  <c r="H888" i="13"/>
  <c r="E888" i="13"/>
  <c r="C888" i="13"/>
  <c r="K887" i="13"/>
  <c r="H887" i="13"/>
  <c r="E887" i="13"/>
  <c r="C887" i="13"/>
  <c r="K886" i="13"/>
  <c r="H886" i="13"/>
  <c r="E886" i="13"/>
  <c r="C886" i="13"/>
  <c r="K885" i="13"/>
  <c r="H885" i="13"/>
  <c r="E885" i="13"/>
  <c r="C885" i="13"/>
  <c r="K884" i="13"/>
  <c r="H884" i="13"/>
  <c r="E884" i="13"/>
  <c r="C884" i="13"/>
  <c r="K883" i="13"/>
  <c r="H883" i="13"/>
  <c r="E883" i="13"/>
  <c r="C883" i="13"/>
  <c r="K882" i="13"/>
  <c r="H882" i="13"/>
  <c r="E882" i="13"/>
  <c r="C882" i="13"/>
  <c r="K881" i="13"/>
  <c r="H881" i="13"/>
  <c r="E881" i="13"/>
  <c r="C881" i="13"/>
  <c r="K880" i="13"/>
  <c r="H880" i="13"/>
  <c r="E880" i="13"/>
  <c r="C880" i="13"/>
  <c r="K879" i="13"/>
  <c r="H879" i="13"/>
  <c r="E879" i="13"/>
  <c r="C879" i="13"/>
  <c r="K878" i="13"/>
  <c r="H878" i="13"/>
  <c r="E878" i="13"/>
  <c r="C878" i="13"/>
  <c r="K877" i="13"/>
  <c r="H877" i="13"/>
  <c r="E877" i="13"/>
  <c r="C877" i="13"/>
  <c r="K876" i="13"/>
  <c r="H876" i="13"/>
  <c r="E876" i="13"/>
  <c r="C876" i="13"/>
  <c r="K875" i="13"/>
  <c r="H875" i="13"/>
  <c r="E875" i="13"/>
  <c r="C875" i="13"/>
  <c r="K874" i="13"/>
  <c r="H874" i="13"/>
  <c r="E874" i="13"/>
  <c r="C874" i="13"/>
  <c r="K873" i="13"/>
  <c r="H873" i="13"/>
  <c r="E873" i="13"/>
  <c r="C873" i="13"/>
  <c r="K872" i="13"/>
  <c r="H872" i="13"/>
  <c r="E872" i="13"/>
  <c r="C872" i="13"/>
  <c r="K871" i="13"/>
  <c r="H871" i="13"/>
  <c r="E871" i="13"/>
  <c r="C871" i="13"/>
  <c r="K870" i="13"/>
  <c r="H870" i="13"/>
  <c r="E870" i="13"/>
  <c r="C870" i="13"/>
  <c r="K869" i="13"/>
  <c r="H869" i="13"/>
  <c r="E869" i="13"/>
  <c r="C869" i="13"/>
  <c r="K868" i="13"/>
  <c r="H868" i="13"/>
  <c r="E868" i="13"/>
  <c r="C868" i="13"/>
  <c r="K867" i="13"/>
  <c r="H867" i="13"/>
  <c r="E867" i="13"/>
  <c r="C867" i="13"/>
  <c r="K866" i="13"/>
  <c r="H866" i="13"/>
  <c r="E866" i="13"/>
  <c r="C866" i="13"/>
  <c r="K865" i="13"/>
  <c r="H865" i="13"/>
  <c r="E865" i="13"/>
  <c r="C865" i="13"/>
  <c r="K864" i="13"/>
  <c r="H864" i="13"/>
  <c r="E864" i="13"/>
  <c r="C864" i="13"/>
  <c r="K863" i="13"/>
  <c r="H863" i="13"/>
  <c r="E863" i="13"/>
  <c r="C863" i="13"/>
  <c r="K862" i="13"/>
  <c r="H862" i="13"/>
  <c r="E862" i="13"/>
  <c r="C862" i="13"/>
  <c r="K861" i="13"/>
  <c r="H861" i="13"/>
  <c r="E861" i="13"/>
  <c r="C861" i="13"/>
  <c r="K860" i="13"/>
  <c r="H860" i="13"/>
  <c r="E860" i="13"/>
  <c r="C860" i="13"/>
  <c r="K859" i="13"/>
  <c r="H859" i="13"/>
  <c r="E859" i="13"/>
  <c r="C859" i="13"/>
  <c r="K858" i="13"/>
  <c r="H858" i="13"/>
  <c r="E858" i="13"/>
  <c r="C858" i="13"/>
  <c r="K857" i="13"/>
  <c r="H857" i="13"/>
  <c r="E857" i="13"/>
  <c r="C857" i="13"/>
  <c r="K856" i="13"/>
  <c r="H856" i="13"/>
  <c r="E856" i="13"/>
  <c r="C856" i="13"/>
  <c r="K855" i="13"/>
  <c r="H855" i="13"/>
  <c r="E855" i="13"/>
  <c r="C855" i="13"/>
  <c r="K854" i="13"/>
  <c r="H854" i="13"/>
  <c r="E854" i="13"/>
  <c r="C854" i="13"/>
  <c r="K853" i="13"/>
  <c r="H853" i="13"/>
  <c r="E853" i="13"/>
  <c r="C853" i="13"/>
  <c r="K852" i="13"/>
  <c r="H852" i="13"/>
  <c r="E852" i="13"/>
  <c r="C852" i="13"/>
  <c r="K851" i="13"/>
  <c r="H851" i="13"/>
  <c r="E851" i="13"/>
  <c r="C851" i="13"/>
  <c r="K850" i="13"/>
  <c r="H850" i="13"/>
  <c r="E850" i="13"/>
  <c r="C850" i="13"/>
  <c r="K849" i="13"/>
  <c r="H849" i="13"/>
  <c r="E849" i="13"/>
  <c r="C849" i="13"/>
  <c r="K848" i="13"/>
  <c r="H848" i="13"/>
  <c r="E848" i="13"/>
  <c r="C848" i="13"/>
  <c r="K847" i="13"/>
  <c r="H847" i="13"/>
  <c r="E847" i="13"/>
  <c r="C847" i="13"/>
  <c r="K846" i="13"/>
  <c r="H846" i="13"/>
  <c r="E846" i="13"/>
  <c r="C846" i="13"/>
  <c r="K845" i="13"/>
  <c r="H845" i="13"/>
  <c r="E845" i="13"/>
  <c r="C845" i="13"/>
  <c r="K844" i="13"/>
  <c r="H844" i="13"/>
  <c r="E844" i="13"/>
  <c r="C844" i="13"/>
  <c r="K843" i="13"/>
  <c r="H843" i="13"/>
  <c r="E843" i="13"/>
  <c r="C843" i="13"/>
  <c r="K842" i="13"/>
  <c r="H842" i="13"/>
  <c r="E842" i="13"/>
  <c r="C842" i="13"/>
  <c r="K841" i="13"/>
  <c r="H841" i="13"/>
  <c r="E841" i="13"/>
  <c r="C841" i="13"/>
  <c r="K840" i="13"/>
  <c r="H840" i="13"/>
  <c r="E840" i="13"/>
  <c r="C840" i="13"/>
  <c r="K839" i="13"/>
  <c r="H839" i="13"/>
  <c r="E839" i="13"/>
  <c r="C839" i="13"/>
  <c r="K838" i="13"/>
  <c r="H838" i="13"/>
  <c r="E838" i="13"/>
  <c r="C838" i="13"/>
  <c r="K837" i="13"/>
  <c r="H837" i="13"/>
  <c r="E837" i="13"/>
  <c r="C837" i="13"/>
  <c r="K836" i="13"/>
  <c r="H836" i="13"/>
  <c r="E836" i="13"/>
  <c r="C836" i="13"/>
  <c r="K835" i="13"/>
  <c r="H835" i="13"/>
  <c r="E835" i="13"/>
  <c r="C835" i="13"/>
  <c r="K834" i="13"/>
  <c r="H834" i="13"/>
  <c r="E834" i="13"/>
  <c r="C834" i="13"/>
  <c r="K833" i="13"/>
  <c r="H833" i="13"/>
  <c r="E833" i="13"/>
  <c r="C833" i="13"/>
  <c r="K832" i="13"/>
  <c r="H832" i="13"/>
  <c r="E832" i="13"/>
  <c r="C832" i="13"/>
  <c r="K831" i="13"/>
  <c r="H831" i="13"/>
  <c r="E831" i="13"/>
  <c r="C831" i="13"/>
  <c r="K830" i="13"/>
  <c r="H830" i="13"/>
  <c r="E830" i="13"/>
  <c r="C830" i="13"/>
  <c r="K829" i="13"/>
  <c r="H829" i="13"/>
  <c r="E829" i="13"/>
  <c r="C829" i="13"/>
  <c r="K828" i="13"/>
  <c r="H828" i="13"/>
  <c r="E828" i="13"/>
  <c r="C828" i="13"/>
  <c r="K827" i="13"/>
  <c r="H827" i="13"/>
  <c r="E827" i="13"/>
  <c r="C827" i="13"/>
  <c r="K826" i="13"/>
  <c r="H826" i="13"/>
  <c r="E826" i="13"/>
  <c r="C826" i="13"/>
  <c r="K825" i="13"/>
  <c r="H825" i="13"/>
  <c r="E825" i="13"/>
  <c r="C825" i="13"/>
  <c r="K824" i="13"/>
  <c r="H824" i="13"/>
  <c r="E824" i="13"/>
  <c r="C824" i="13"/>
  <c r="K823" i="13"/>
  <c r="H823" i="13"/>
  <c r="E823" i="13"/>
  <c r="C823" i="13"/>
  <c r="K822" i="13"/>
  <c r="H822" i="13"/>
  <c r="E822" i="13"/>
  <c r="C822" i="13"/>
  <c r="K821" i="13"/>
  <c r="H821" i="13"/>
  <c r="E821" i="13"/>
  <c r="C821" i="13"/>
  <c r="K820" i="13"/>
  <c r="H820" i="13"/>
  <c r="E820" i="13"/>
  <c r="C820" i="13"/>
  <c r="K819" i="13"/>
  <c r="H819" i="13"/>
  <c r="E819" i="13"/>
  <c r="C819" i="13"/>
  <c r="K818" i="13"/>
  <c r="H818" i="13"/>
  <c r="E818" i="13"/>
  <c r="C818" i="13"/>
  <c r="K817" i="13"/>
  <c r="H817" i="13"/>
  <c r="E817" i="13"/>
  <c r="C817" i="13"/>
  <c r="K816" i="13"/>
  <c r="H816" i="13"/>
  <c r="E816" i="13"/>
  <c r="C816" i="13"/>
  <c r="K815" i="13"/>
  <c r="H815" i="13"/>
  <c r="E815" i="13"/>
  <c r="C815" i="13"/>
  <c r="K814" i="13"/>
  <c r="H814" i="13"/>
  <c r="E814" i="13"/>
  <c r="C814" i="13"/>
  <c r="K813" i="13"/>
  <c r="H813" i="13"/>
  <c r="E813" i="13"/>
  <c r="C813" i="13"/>
  <c r="K812" i="13"/>
  <c r="H812" i="13"/>
  <c r="E812" i="13"/>
  <c r="C812" i="13"/>
  <c r="K811" i="13"/>
  <c r="H811" i="13"/>
  <c r="E811" i="13"/>
  <c r="C811" i="13"/>
  <c r="K810" i="13"/>
  <c r="H810" i="13"/>
  <c r="E810" i="13"/>
  <c r="C810" i="13"/>
  <c r="K809" i="13"/>
  <c r="H809" i="13"/>
  <c r="E809" i="13"/>
  <c r="C809" i="13"/>
  <c r="K808" i="13"/>
  <c r="H808" i="13"/>
  <c r="E808" i="13"/>
  <c r="C808" i="13"/>
  <c r="K807" i="13"/>
  <c r="H807" i="13"/>
  <c r="E807" i="13"/>
  <c r="C807" i="13"/>
  <c r="K806" i="13"/>
  <c r="H806" i="13"/>
  <c r="E806" i="13"/>
  <c r="C806" i="13"/>
  <c r="K805" i="13"/>
  <c r="H805" i="13"/>
  <c r="E805" i="13"/>
  <c r="C805" i="13"/>
  <c r="K804" i="13"/>
  <c r="H804" i="13"/>
  <c r="E804" i="13"/>
  <c r="C804" i="13"/>
  <c r="K803" i="13"/>
  <c r="H803" i="13"/>
  <c r="E803" i="13"/>
  <c r="C803" i="13"/>
  <c r="K802" i="13"/>
  <c r="H802" i="13"/>
  <c r="E802" i="13"/>
  <c r="C802" i="13"/>
  <c r="K801" i="13"/>
  <c r="H801" i="13"/>
  <c r="E801" i="13"/>
  <c r="C801" i="13"/>
  <c r="K800" i="13"/>
  <c r="H800" i="13"/>
  <c r="E800" i="13"/>
  <c r="C800" i="13"/>
  <c r="K799" i="13"/>
  <c r="H799" i="13"/>
  <c r="E799" i="13"/>
  <c r="C799" i="13"/>
  <c r="K798" i="13"/>
  <c r="H798" i="13"/>
  <c r="E798" i="13"/>
  <c r="C798" i="13"/>
  <c r="K797" i="13"/>
  <c r="H797" i="13"/>
  <c r="E797" i="13"/>
  <c r="C797" i="13"/>
  <c r="K796" i="13"/>
  <c r="H796" i="13"/>
  <c r="E796" i="13"/>
  <c r="C796" i="13"/>
  <c r="K795" i="13"/>
  <c r="H795" i="13"/>
  <c r="E795" i="13"/>
  <c r="C795" i="13"/>
  <c r="K794" i="13"/>
  <c r="H794" i="13"/>
  <c r="E794" i="13"/>
  <c r="C794" i="13"/>
  <c r="K793" i="13"/>
  <c r="H793" i="13"/>
  <c r="E793" i="13"/>
  <c r="C793" i="13"/>
  <c r="K792" i="13"/>
  <c r="H792" i="13"/>
  <c r="E792" i="13"/>
  <c r="C792" i="13"/>
  <c r="K791" i="13"/>
  <c r="H791" i="13"/>
  <c r="E791" i="13"/>
  <c r="C791" i="13"/>
  <c r="K790" i="13"/>
  <c r="H790" i="13"/>
  <c r="E790" i="13"/>
  <c r="C790" i="13"/>
  <c r="K789" i="13"/>
  <c r="H789" i="13"/>
  <c r="E789" i="13"/>
  <c r="C789" i="13"/>
  <c r="K788" i="13"/>
  <c r="H788" i="13"/>
  <c r="E788" i="13"/>
  <c r="C788" i="13"/>
  <c r="K787" i="13"/>
  <c r="H787" i="13"/>
  <c r="E787" i="13"/>
  <c r="C787" i="13"/>
  <c r="K786" i="13"/>
  <c r="H786" i="13"/>
  <c r="E786" i="13"/>
  <c r="C786" i="13"/>
  <c r="K785" i="13"/>
  <c r="H785" i="13"/>
  <c r="E785" i="13"/>
  <c r="C785" i="13"/>
  <c r="K784" i="13"/>
  <c r="H784" i="13"/>
  <c r="E784" i="13"/>
  <c r="C784" i="13"/>
  <c r="K783" i="13"/>
  <c r="H783" i="13"/>
  <c r="E783" i="13"/>
  <c r="C783" i="13"/>
  <c r="K782" i="13"/>
  <c r="H782" i="13"/>
  <c r="E782" i="13"/>
  <c r="C782" i="13"/>
  <c r="K781" i="13"/>
  <c r="H781" i="13"/>
  <c r="E781" i="13"/>
  <c r="C781" i="13"/>
  <c r="K780" i="13"/>
  <c r="H780" i="13"/>
  <c r="E780" i="13"/>
  <c r="C780" i="13"/>
  <c r="K779" i="13"/>
  <c r="H779" i="13"/>
  <c r="E779" i="13"/>
  <c r="C779" i="13"/>
  <c r="K778" i="13"/>
  <c r="H778" i="13"/>
  <c r="E778" i="13"/>
  <c r="C778" i="13"/>
  <c r="K777" i="13"/>
  <c r="H777" i="13"/>
  <c r="E777" i="13"/>
  <c r="C777" i="13"/>
  <c r="K776" i="13"/>
  <c r="H776" i="13"/>
  <c r="E776" i="13"/>
  <c r="C776" i="13"/>
  <c r="K775" i="13"/>
  <c r="H775" i="13"/>
  <c r="E775" i="13"/>
  <c r="C775" i="13"/>
  <c r="K774" i="13"/>
  <c r="H774" i="13"/>
  <c r="E774" i="13"/>
  <c r="C774" i="13"/>
  <c r="K773" i="13"/>
  <c r="H773" i="13"/>
  <c r="E773" i="13"/>
  <c r="C773" i="13"/>
  <c r="K772" i="13"/>
  <c r="H772" i="13"/>
  <c r="E772" i="13"/>
  <c r="C772" i="13"/>
  <c r="K771" i="13"/>
  <c r="H771" i="13"/>
  <c r="E771" i="13"/>
  <c r="C771" i="13"/>
  <c r="K770" i="13"/>
  <c r="H770" i="13"/>
  <c r="E770" i="13"/>
  <c r="C770" i="13"/>
  <c r="K769" i="13"/>
  <c r="H769" i="13"/>
  <c r="E769" i="13"/>
  <c r="C769" i="13"/>
  <c r="K768" i="13"/>
  <c r="H768" i="13"/>
  <c r="E768" i="13"/>
  <c r="C768" i="13"/>
  <c r="K767" i="13"/>
  <c r="H767" i="13"/>
  <c r="E767" i="13"/>
  <c r="C767" i="13"/>
  <c r="K766" i="13"/>
  <c r="H766" i="13"/>
  <c r="E766" i="13"/>
  <c r="C766" i="13"/>
  <c r="K765" i="13"/>
  <c r="H765" i="13"/>
  <c r="E765" i="13"/>
  <c r="C765" i="13"/>
  <c r="K764" i="13"/>
  <c r="H764" i="13"/>
  <c r="E764" i="13"/>
  <c r="C764" i="13"/>
  <c r="K763" i="13"/>
  <c r="H763" i="13"/>
  <c r="E763" i="13"/>
  <c r="C763" i="13"/>
  <c r="K762" i="13"/>
  <c r="H762" i="13"/>
  <c r="E762" i="13"/>
  <c r="C762" i="13"/>
  <c r="K761" i="13"/>
  <c r="H761" i="13"/>
  <c r="E761" i="13"/>
  <c r="C761" i="13"/>
  <c r="K760" i="13"/>
  <c r="H760" i="13"/>
  <c r="E760" i="13"/>
  <c r="C760" i="13"/>
  <c r="K759" i="13"/>
  <c r="H759" i="13"/>
  <c r="E759" i="13"/>
  <c r="C759" i="13"/>
  <c r="K758" i="13"/>
  <c r="H758" i="13"/>
  <c r="E758" i="13"/>
  <c r="C758" i="13"/>
  <c r="K757" i="13"/>
  <c r="H757" i="13"/>
  <c r="E757" i="13"/>
  <c r="C757" i="13"/>
  <c r="K756" i="13"/>
  <c r="H756" i="13"/>
  <c r="E756" i="13"/>
  <c r="C756" i="13"/>
  <c r="K755" i="13"/>
  <c r="H755" i="13"/>
  <c r="E755" i="13"/>
  <c r="C755" i="13"/>
  <c r="K754" i="13"/>
  <c r="H754" i="13"/>
  <c r="E754" i="13"/>
  <c r="C754" i="13"/>
  <c r="K753" i="13"/>
  <c r="H753" i="13"/>
  <c r="E753" i="13"/>
  <c r="C753" i="13"/>
  <c r="K752" i="13"/>
  <c r="H752" i="13"/>
  <c r="E752" i="13"/>
  <c r="C752" i="13"/>
  <c r="K751" i="13"/>
  <c r="H751" i="13"/>
  <c r="E751" i="13"/>
  <c r="C751" i="13"/>
  <c r="K750" i="13"/>
  <c r="H750" i="13"/>
  <c r="E750" i="13"/>
  <c r="C750" i="13"/>
  <c r="K749" i="13"/>
  <c r="H749" i="13"/>
  <c r="E749" i="13"/>
  <c r="C749" i="13"/>
  <c r="K748" i="13"/>
  <c r="H748" i="13"/>
  <c r="E748" i="13"/>
  <c r="C748" i="13"/>
  <c r="K747" i="13"/>
  <c r="H747" i="13"/>
  <c r="E747" i="13"/>
  <c r="C747" i="13"/>
  <c r="K746" i="13"/>
  <c r="H746" i="13"/>
  <c r="E746" i="13"/>
  <c r="C746" i="13"/>
  <c r="K745" i="13"/>
  <c r="H745" i="13"/>
  <c r="E745" i="13"/>
  <c r="C745" i="13"/>
  <c r="K744" i="13"/>
  <c r="H744" i="13"/>
  <c r="E744" i="13"/>
  <c r="C744" i="13"/>
  <c r="K743" i="13"/>
  <c r="H743" i="13"/>
  <c r="E743" i="13"/>
  <c r="C743" i="13"/>
  <c r="K742" i="13"/>
  <c r="H742" i="13"/>
  <c r="E742" i="13"/>
  <c r="C742" i="13"/>
  <c r="K741" i="13"/>
  <c r="H741" i="13"/>
  <c r="E741" i="13"/>
  <c r="C741" i="13"/>
  <c r="K740" i="13"/>
  <c r="H740" i="13"/>
  <c r="E740" i="13"/>
  <c r="C740" i="13"/>
  <c r="K739" i="13"/>
  <c r="H739" i="13"/>
  <c r="E739" i="13"/>
  <c r="C739" i="13"/>
  <c r="K738" i="13"/>
  <c r="H738" i="13"/>
  <c r="E738" i="13"/>
  <c r="C738" i="13"/>
  <c r="K737" i="13"/>
  <c r="H737" i="13"/>
  <c r="E737" i="13"/>
  <c r="C737" i="13"/>
  <c r="K736" i="13"/>
  <c r="H736" i="13"/>
  <c r="E736" i="13"/>
  <c r="C736" i="13"/>
  <c r="K735" i="13"/>
  <c r="H735" i="13"/>
  <c r="E735" i="13"/>
  <c r="C735" i="13"/>
  <c r="K734" i="13"/>
  <c r="H734" i="13"/>
  <c r="E734" i="13"/>
  <c r="C734" i="13"/>
  <c r="K733" i="13"/>
  <c r="H733" i="13"/>
  <c r="E733" i="13"/>
  <c r="C733" i="13"/>
  <c r="K732" i="13"/>
  <c r="H732" i="13"/>
  <c r="E732" i="13"/>
  <c r="C732" i="13"/>
  <c r="K731" i="13"/>
  <c r="H731" i="13"/>
  <c r="E731" i="13"/>
  <c r="C731" i="13"/>
  <c r="K730" i="13"/>
  <c r="H730" i="13"/>
  <c r="E730" i="13"/>
  <c r="C730" i="13"/>
  <c r="K729" i="13"/>
  <c r="H729" i="13"/>
  <c r="E729" i="13"/>
  <c r="C729" i="13"/>
  <c r="K728" i="13"/>
  <c r="H728" i="13"/>
  <c r="E728" i="13"/>
  <c r="C728" i="13"/>
  <c r="K727" i="13"/>
  <c r="H727" i="13"/>
  <c r="E727" i="13"/>
  <c r="C727" i="13"/>
  <c r="K726" i="13"/>
  <c r="H726" i="13"/>
  <c r="E726" i="13"/>
  <c r="C726" i="13"/>
  <c r="K725" i="13"/>
  <c r="H725" i="13"/>
  <c r="E725" i="13"/>
  <c r="C725" i="13"/>
  <c r="K724" i="13"/>
  <c r="H724" i="13"/>
  <c r="E724" i="13"/>
  <c r="C724" i="13"/>
  <c r="K723" i="13"/>
  <c r="H723" i="13"/>
  <c r="E723" i="13"/>
  <c r="C723" i="13"/>
  <c r="K722" i="13"/>
  <c r="H722" i="13"/>
  <c r="E722" i="13"/>
  <c r="C722" i="13"/>
  <c r="K721" i="13"/>
  <c r="H721" i="13"/>
  <c r="E721" i="13"/>
  <c r="C721" i="13"/>
  <c r="K720" i="13"/>
  <c r="H720" i="13"/>
  <c r="E720" i="13"/>
  <c r="C720" i="13"/>
  <c r="K719" i="13"/>
  <c r="H719" i="13"/>
  <c r="E719" i="13"/>
  <c r="C719" i="13"/>
  <c r="K718" i="13"/>
  <c r="H718" i="13"/>
  <c r="E718" i="13"/>
  <c r="C718" i="13"/>
  <c r="K717" i="13"/>
  <c r="H717" i="13"/>
  <c r="E717" i="13"/>
  <c r="C717" i="13"/>
  <c r="K716" i="13"/>
  <c r="H716" i="13"/>
  <c r="E716" i="13"/>
  <c r="C716" i="13"/>
  <c r="K715" i="13"/>
  <c r="H715" i="13"/>
  <c r="E715" i="13"/>
  <c r="C715" i="13"/>
  <c r="K714" i="13"/>
  <c r="H714" i="13"/>
  <c r="E714" i="13"/>
  <c r="C714" i="13"/>
  <c r="K713" i="13"/>
  <c r="H713" i="13"/>
  <c r="E713" i="13"/>
  <c r="C713" i="13"/>
  <c r="K712" i="13"/>
  <c r="H712" i="13"/>
  <c r="E712" i="13"/>
  <c r="C712" i="13"/>
  <c r="K711" i="13"/>
  <c r="H711" i="13"/>
  <c r="E711" i="13"/>
  <c r="C711" i="13"/>
  <c r="K710" i="13"/>
  <c r="H710" i="13"/>
  <c r="E710" i="13"/>
  <c r="C710" i="13"/>
  <c r="K709" i="13"/>
  <c r="H709" i="13"/>
  <c r="E709" i="13"/>
  <c r="C709" i="13"/>
  <c r="K708" i="13"/>
  <c r="H708" i="13"/>
  <c r="E708" i="13"/>
  <c r="C708" i="13"/>
  <c r="K707" i="13"/>
  <c r="H707" i="13"/>
  <c r="E707" i="13"/>
  <c r="C707" i="13"/>
  <c r="K706" i="13"/>
  <c r="H706" i="13"/>
  <c r="E706" i="13"/>
  <c r="C706" i="13"/>
  <c r="K705" i="13"/>
  <c r="H705" i="13"/>
  <c r="E705" i="13"/>
  <c r="C705" i="13"/>
  <c r="K704" i="13"/>
  <c r="H704" i="13"/>
  <c r="E704" i="13"/>
  <c r="C704" i="13"/>
  <c r="K703" i="13"/>
  <c r="H703" i="13"/>
  <c r="E703" i="13"/>
  <c r="C703" i="13"/>
  <c r="K702" i="13"/>
  <c r="H702" i="13"/>
  <c r="E702" i="13"/>
  <c r="C702" i="13"/>
  <c r="K701" i="13"/>
  <c r="H701" i="13"/>
  <c r="E701" i="13"/>
  <c r="C701" i="13"/>
  <c r="K700" i="13"/>
  <c r="H700" i="13"/>
  <c r="E700" i="13"/>
  <c r="C700" i="13"/>
  <c r="K699" i="13"/>
  <c r="H699" i="13"/>
  <c r="E699" i="13"/>
  <c r="C699" i="13"/>
  <c r="K698" i="13"/>
  <c r="H698" i="13"/>
  <c r="E698" i="13"/>
  <c r="C698" i="13"/>
  <c r="K697" i="13"/>
  <c r="H697" i="13"/>
  <c r="E697" i="13"/>
  <c r="C697" i="13"/>
  <c r="K696" i="13"/>
  <c r="H696" i="13"/>
  <c r="E696" i="13"/>
  <c r="C696" i="13"/>
  <c r="K695" i="13"/>
  <c r="H695" i="13"/>
  <c r="E695" i="13"/>
  <c r="C695" i="13"/>
  <c r="K694" i="13"/>
  <c r="H694" i="13"/>
  <c r="E694" i="13"/>
  <c r="C694" i="13"/>
  <c r="K693" i="13"/>
  <c r="H693" i="13"/>
  <c r="E693" i="13"/>
  <c r="C693" i="13"/>
  <c r="K692" i="13"/>
  <c r="H692" i="13"/>
  <c r="E692" i="13"/>
  <c r="C692" i="13"/>
  <c r="K691" i="13"/>
  <c r="H691" i="13"/>
  <c r="E691" i="13"/>
  <c r="C691" i="13"/>
  <c r="K690" i="13"/>
  <c r="H690" i="13"/>
  <c r="E690" i="13"/>
  <c r="C690" i="13"/>
  <c r="K689" i="13"/>
  <c r="H689" i="13"/>
  <c r="E689" i="13"/>
  <c r="C689" i="13"/>
  <c r="K688" i="13"/>
  <c r="H688" i="13"/>
  <c r="E688" i="13"/>
  <c r="C688" i="13"/>
  <c r="K687" i="13"/>
  <c r="H687" i="13"/>
  <c r="E687" i="13"/>
  <c r="C687" i="13"/>
  <c r="K686" i="13"/>
  <c r="H686" i="13"/>
  <c r="E686" i="13"/>
  <c r="C686" i="13"/>
  <c r="K685" i="13"/>
  <c r="H685" i="13"/>
  <c r="E685" i="13"/>
  <c r="C685" i="13"/>
  <c r="K684" i="13"/>
  <c r="H684" i="13"/>
  <c r="E684" i="13"/>
  <c r="C684" i="13"/>
  <c r="K683" i="13"/>
  <c r="H683" i="13"/>
  <c r="E683" i="13"/>
  <c r="C683" i="13"/>
  <c r="K682" i="13"/>
  <c r="H682" i="13"/>
  <c r="E682" i="13"/>
  <c r="C682" i="13"/>
  <c r="K681" i="13"/>
  <c r="H681" i="13"/>
  <c r="E681" i="13"/>
  <c r="C681" i="13"/>
  <c r="K680" i="13"/>
  <c r="H680" i="13"/>
  <c r="E680" i="13"/>
  <c r="C680" i="13"/>
  <c r="K679" i="13"/>
  <c r="H679" i="13"/>
  <c r="E679" i="13"/>
  <c r="C679" i="13"/>
  <c r="K678" i="13"/>
  <c r="H678" i="13"/>
  <c r="E678" i="13"/>
  <c r="C678" i="13"/>
  <c r="K677" i="13"/>
  <c r="H677" i="13"/>
  <c r="E677" i="13"/>
  <c r="C677" i="13"/>
  <c r="K676" i="13"/>
  <c r="H676" i="13"/>
  <c r="E676" i="13"/>
  <c r="C676" i="13"/>
  <c r="K675" i="13"/>
  <c r="H675" i="13"/>
  <c r="E675" i="13"/>
  <c r="C675" i="13"/>
  <c r="K674" i="13"/>
  <c r="H674" i="13"/>
  <c r="E674" i="13"/>
  <c r="C674" i="13"/>
  <c r="K673" i="13"/>
  <c r="H673" i="13"/>
  <c r="E673" i="13"/>
  <c r="C673" i="13"/>
  <c r="K672" i="13"/>
  <c r="H672" i="13"/>
  <c r="E672" i="13"/>
  <c r="C672" i="13"/>
  <c r="K671" i="13"/>
  <c r="H671" i="13"/>
  <c r="E671" i="13"/>
  <c r="C671" i="13"/>
  <c r="K670" i="13"/>
  <c r="H670" i="13"/>
  <c r="E670" i="13"/>
  <c r="C670" i="13"/>
  <c r="K669" i="13"/>
  <c r="H669" i="13"/>
  <c r="E669" i="13"/>
  <c r="C669" i="13"/>
  <c r="K668" i="13"/>
  <c r="H668" i="13"/>
  <c r="E668" i="13"/>
  <c r="C668" i="13"/>
  <c r="K667" i="13"/>
  <c r="H667" i="13"/>
  <c r="E667" i="13"/>
  <c r="C667" i="13"/>
  <c r="K666" i="13"/>
  <c r="H666" i="13"/>
  <c r="E666" i="13"/>
  <c r="C666" i="13"/>
  <c r="K665" i="13"/>
  <c r="H665" i="13"/>
  <c r="E665" i="13"/>
  <c r="C665" i="13"/>
  <c r="K664" i="13"/>
  <c r="H664" i="13"/>
  <c r="E664" i="13"/>
  <c r="C664" i="13"/>
  <c r="K663" i="13"/>
  <c r="H663" i="13"/>
  <c r="E663" i="13"/>
  <c r="C663" i="13"/>
  <c r="K662" i="13"/>
  <c r="H662" i="13"/>
  <c r="E662" i="13"/>
  <c r="C662" i="13"/>
  <c r="K661" i="13"/>
  <c r="H661" i="13"/>
  <c r="E661" i="13"/>
  <c r="C661" i="13"/>
  <c r="K660" i="13"/>
  <c r="H660" i="13"/>
  <c r="E660" i="13"/>
  <c r="C660" i="13"/>
  <c r="K659" i="13"/>
  <c r="H659" i="13"/>
  <c r="E659" i="13"/>
  <c r="C659" i="13"/>
  <c r="K658" i="13"/>
  <c r="H658" i="13"/>
  <c r="E658" i="13"/>
  <c r="C658" i="13"/>
  <c r="K657" i="13"/>
  <c r="H657" i="13"/>
  <c r="E657" i="13"/>
  <c r="C657" i="13"/>
  <c r="K656" i="13"/>
  <c r="H656" i="13"/>
  <c r="E656" i="13"/>
  <c r="C656" i="13"/>
  <c r="K655" i="13"/>
  <c r="H655" i="13"/>
  <c r="E655" i="13"/>
  <c r="C655" i="13"/>
  <c r="K654" i="13"/>
  <c r="H654" i="13"/>
  <c r="E654" i="13"/>
  <c r="C654" i="13"/>
  <c r="K653" i="13"/>
  <c r="H653" i="13"/>
  <c r="E653" i="13"/>
  <c r="C653" i="13"/>
  <c r="K652" i="13"/>
  <c r="H652" i="13"/>
  <c r="E652" i="13"/>
  <c r="C652" i="13"/>
  <c r="K651" i="13"/>
  <c r="H651" i="13"/>
  <c r="E651" i="13"/>
  <c r="C651" i="13"/>
  <c r="K650" i="13"/>
  <c r="H650" i="13"/>
  <c r="E650" i="13"/>
  <c r="C650" i="13"/>
  <c r="K649" i="13"/>
  <c r="H649" i="13"/>
  <c r="E649" i="13"/>
  <c r="C649" i="13"/>
  <c r="K648" i="13"/>
  <c r="H648" i="13"/>
  <c r="E648" i="13"/>
  <c r="C648" i="13"/>
  <c r="K647" i="13"/>
  <c r="H647" i="13"/>
  <c r="E647" i="13"/>
  <c r="C647" i="13"/>
  <c r="K646" i="13"/>
  <c r="H646" i="13"/>
  <c r="E646" i="13"/>
  <c r="C646" i="13"/>
  <c r="K645" i="13"/>
  <c r="H645" i="13"/>
  <c r="E645" i="13"/>
  <c r="C645" i="13"/>
  <c r="K644" i="13"/>
  <c r="H644" i="13"/>
  <c r="E644" i="13"/>
  <c r="C644" i="13"/>
  <c r="K643" i="13"/>
  <c r="H643" i="13"/>
  <c r="E643" i="13"/>
  <c r="C643" i="13"/>
  <c r="K642" i="13"/>
  <c r="H642" i="13"/>
  <c r="E642" i="13"/>
  <c r="C642" i="13"/>
  <c r="K641" i="13"/>
  <c r="H641" i="13"/>
  <c r="E641" i="13"/>
  <c r="C641" i="13"/>
  <c r="K640" i="13"/>
  <c r="H640" i="13"/>
  <c r="E640" i="13"/>
  <c r="C640" i="13"/>
  <c r="K639" i="13"/>
  <c r="H639" i="13"/>
  <c r="E639" i="13"/>
  <c r="C639" i="13"/>
  <c r="K638" i="13"/>
  <c r="H638" i="13"/>
  <c r="E638" i="13"/>
  <c r="C638" i="13"/>
  <c r="K637" i="13"/>
  <c r="H637" i="13"/>
  <c r="E637" i="13"/>
  <c r="C637" i="13"/>
  <c r="K636" i="13"/>
  <c r="H636" i="13"/>
  <c r="E636" i="13"/>
  <c r="C636" i="13"/>
  <c r="K635" i="13"/>
  <c r="H635" i="13"/>
  <c r="E635" i="13"/>
  <c r="C635" i="13"/>
  <c r="K634" i="13"/>
  <c r="H634" i="13"/>
  <c r="E634" i="13"/>
  <c r="C634" i="13"/>
  <c r="K633" i="13"/>
  <c r="H633" i="13"/>
  <c r="E633" i="13"/>
  <c r="C633" i="13"/>
  <c r="K632" i="13"/>
  <c r="H632" i="13"/>
  <c r="E632" i="13"/>
  <c r="C632" i="13"/>
  <c r="K631" i="13"/>
  <c r="H631" i="13"/>
  <c r="E631" i="13"/>
  <c r="C631" i="13"/>
  <c r="K630" i="13"/>
  <c r="H630" i="13"/>
  <c r="E630" i="13"/>
  <c r="C630" i="13"/>
  <c r="K629" i="13"/>
  <c r="H629" i="13"/>
  <c r="E629" i="13"/>
  <c r="C629" i="13"/>
  <c r="K628" i="13"/>
  <c r="H628" i="13"/>
  <c r="E628" i="13"/>
  <c r="C628" i="13"/>
  <c r="K627" i="13"/>
  <c r="H627" i="13"/>
  <c r="E627" i="13"/>
  <c r="C627" i="13"/>
  <c r="K626" i="13"/>
  <c r="H626" i="13"/>
  <c r="E626" i="13"/>
  <c r="C626" i="13"/>
  <c r="K625" i="13"/>
  <c r="H625" i="13"/>
  <c r="E625" i="13"/>
  <c r="C625" i="13"/>
  <c r="K624" i="13"/>
  <c r="H624" i="13"/>
  <c r="E624" i="13"/>
  <c r="C624" i="13"/>
  <c r="K623" i="13"/>
  <c r="H623" i="13"/>
  <c r="E623" i="13"/>
  <c r="C623" i="13"/>
  <c r="K622" i="13"/>
  <c r="H622" i="13"/>
  <c r="E622" i="13"/>
  <c r="C622" i="13"/>
  <c r="K621" i="13"/>
  <c r="H621" i="13"/>
  <c r="E621" i="13"/>
  <c r="C621" i="13"/>
  <c r="K620" i="13"/>
  <c r="H620" i="13"/>
  <c r="E620" i="13"/>
  <c r="C620" i="13"/>
  <c r="K619" i="13"/>
  <c r="H619" i="13"/>
  <c r="E619" i="13"/>
  <c r="C619" i="13"/>
  <c r="K618" i="13"/>
  <c r="H618" i="13"/>
  <c r="E618" i="13"/>
  <c r="C618" i="13"/>
  <c r="K617" i="13"/>
  <c r="H617" i="13"/>
  <c r="E617" i="13"/>
  <c r="C617" i="13"/>
  <c r="K616" i="13"/>
  <c r="H616" i="13"/>
  <c r="E616" i="13"/>
  <c r="C616" i="13"/>
  <c r="K615" i="13"/>
  <c r="H615" i="13"/>
  <c r="E615" i="13"/>
  <c r="C615" i="13"/>
  <c r="K614" i="13"/>
  <c r="H614" i="13"/>
  <c r="E614" i="13"/>
  <c r="C614" i="13"/>
  <c r="K613" i="13"/>
  <c r="H613" i="13"/>
  <c r="E613" i="13"/>
  <c r="C613" i="13"/>
  <c r="K612" i="13"/>
  <c r="H612" i="13"/>
  <c r="E612" i="13"/>
  <c r="C612" i="13"/>
  <c r="K611" i="13"/>
  <c r="H611" i="13"/>
  <c r="E611" i="13"/>
  <c r="C611" i="13"/>
  <c r="K610" i="13"/>
  <c r="H610" i="13"/>
  <c r="E610" i="13"/>
  <c r="C610" i="13"/>
  <c r="K609" i="13"/>
  <c r="H609" i="13"/>
  <c r="E609" i="13"/>
  <c r="C609" i="13"/>
  <c r="K608" i="13"/>
  <c r="H608" i="13"/>
  <c r="E608" i="13"/>
  <c r="C608" i="13"/>
  <c r="K607" i="13"/>
  <c r="H607" i="13"/>
  <c r="E607" i="13"/>
  <c r="C607" i="13"/>
  <c r="K606" i="13"/>
  <c r="H606" i="13"/>
  <c r="E606" i="13"/>
  <c r="C606" i="13"/>
  <c r="K605" i="13"/>
  <c r="H605" i="13"/>
  <c r="E605" i="13"/>
  <c r="C605" i="13"/>
  <c r="K604" i="13"/>
  <c r="H604" i="13"/>
  <c r="E604" i="13"/>
  <c r="C604" i="13"/>
  <c r="K603" i="13"/>
  <c r="H603" i="13"/>
  <c r="E603" i="13"/>
  <c r="C603" i="13"/>
  <c r="K602" i="13"/>
  <c r="H602" i="13"/>
  <c r="E602" i="13"/>
  <c r="C602" i="13"/>
  <c r="K601" i="13"/>
  <c r="H601" i="13"/>
  <c r="E601" i="13"/>
  <c r="C601" i="13"/>
  <c r="K600" i="13"/>
  <c r="H600" i="13"/>
  <c r="E600" i="13"/>
  <c r="C600" i="13"/>
  <c r="K599" i="13"/>
  <c r="H599" i="13"/>
  <c r="E599" i="13"/>
  <c r="C599" i="13"/>
  <c r="K598" i="13"/>
  <c r="H598" i="13"/>
  <c r="E598" i="13"/>
  <c r="C598" i="13"/>
  <c r="K597" i="13"/>
  <c r="H597" i="13"/>
  <c r="E597" i="13"/>
  <c r="C597" i="13"/>
  <c r="K596" i="13"/>
  <c r="H596" i="13"/>
  <c r="E596" i="13"/>
  <c r="C596" i="13"/>
  <c r="K595" i="13"/>
  <c r="H595" i="13"/>
  <c r="E595" i="13"/>
  <c r="C595" i="13"/>
  <c r="K594" i="13"/>
  <c r="H594" i="13"/>
  <c r="E594" i="13"/>
  <c r="C594" i="13"/>
  <c r="K593" i="13"/>
  <c r="H593" i="13"/>
  <c r="E593" i="13"/>
  <c r="C593" i="13"/>
  <c r="K592" i="13"/>
  <c r="H592" i="13"/>
  <c r="E592" i="13"/>
  <c r="C592" i="13"/>
  <c r="K591" i="13"/>
  <c r="H591" i="13"/>
  <c r="E591" i="13"/>
  <c r="C591" i="13"/>
  <c r="K590" i="13"/>
  <c r="H590" i="13"/>
  <c r="E590" i="13"/>
  <c r="C590" i="13"/>
  <c r="K589" i="13"/>
  <c r="H589" i="13"/>
  <c r="E589" i="13"/>
  <c r="C589" i="13"/>
  <c r="K588" i="13"/>
  <c r="H588" i="13"/>
  <c r="E588" i="13"/>
  <c r="C588" i="13"/>
  <c r="K587" i="13"/>
  <c r="H587" i="13"/>
  <c r="E587" i="13"/>
  <c r="C587" i="13"/>
  <c r="K586" i="13"/>
  <c r="H586" i="13"/>
  <c r="E586" i="13"/>
  <c r="C586" i="13"/>
  <c r="K585" i="13"/>
  <c r="H585" i="13"/>
  <c r="E585" i="13"/>
  <c r="C585" i="13"/>
  <c r="K584" i="13"/>
  <c r="H584" i="13"/>
  <c r="E584" i="13"/>
  <c r="C584" i="13"/>
  <c r="K583" i="13"/>
  <c r="H583" i="13"/>
  <c r="E583" i="13"/>
  <c r="C583" i="13"/>
  <c r="K582" i="13"/>
  <c r="H582" i="13"/>
  <c r="E582" i="13"/>
  <c r="C582" i="13"/>
  <c r="K581" i="13"/>
  <c r="H581" i="13"/>
  <c r="E581" i="13"/>
  <c r="C581" i="13"/>
  <c r="K580" i="13"/>
  <c r="H580" i="13"/>
  <c r="E580" i="13"/>
  <c r="C580" i="13"/>
  <c r="K579" i="13"/>
  <c r="H579" i="13"/>
  <c r="E579" i="13"/>
  <c r="C579" i="13"/>
  <c r="K578" i="13"/>
  <c r="H578" i="13"/>
  <c r="E578" i="13"/>
  <c r="C578" i="13"/>
  <c r="K577" i="13"/>
  <c r="H577" i="13"/>
  <c r="E577" i="13"/>
  <c r="C577" i="13"/>
  <c r="K576" i="13"/>
  <c r="H576" i="13"/>
  <c r="E576" i="13"/>
  <c r="C576" i="13"/>
  <c r="K575" i="13"/>
  <c r="H575" i="13"/>
  <c r="E575" i="13"/>
  <c r="C575" i="13"/>
  <c r="K574" i="13"/>
  <c r="H574" i="13"/>
  <c r="E574" i="13"/>
  <c r="C574" i="13"/>
  <c r="K573" i="13"/>
  <c r="H573" i="13"/>
  <c r="E573" i="13"/>
  <c r="C573" i="13"/>
  <c r="K572" i="13"/>
  <c r="H572" i="13"/>
  <c r="E572" i="13"/>
  <c r="C572" i="13"/>
  <c r="K571" i="13"/>
  <c r="H571" i="13"/>
  <c r="E571" i="13"/>
  <c r="C571" i="13"/>
  <c r="K570" i="13"/>
  <c r="H570" i="13"/>
  <c r="E570" i="13"/>
  <c r="C570" i="13"/>
  <c r="K569" i="13"/>
  <c r="H569" i="13"/>
  <c r="E569" i="13"/>
  <c r="C569" i="13"/>
  <c r="K568" i="13"/>
  <c r="H568" i="13"/>
  <c r="E568" i="13"/>
  <c r="C568" i="13"/>
  <c r="K567" i="13"/>
  <c r="H567" i="13"/>
  <c r="E567" i="13"/>
  <c r="C567" i="13"/>
  <c r="K566" i="13"/>
  <c r="H566" i="13"/>
  <c r="E566" i="13"/>
  <c r="C566" i="13"/>
  <c r="K565" i="13"/>
  <c r="H565" i="13"/>
  <c r="E565" i="13"/>
  <c r="C565" i="13"/>
  <c r="K564" i="13"/>
  <c r="H564" i="13"/>
  <c r="E564" i="13"/>
  <c r="C564" i="13"/>
  <c r="K563" i="13"/>
  <c r="H563" i="13"/>
  <c r="E563" i="13"/>
  <c r="C563" i="13"/>
  <c r="K562" i="13"/>
  <c r="H562" i="13"/>
  <c r="E562" i="13"/>
  <c r="C562" i="13"/>
  <c r="K561" i="13"/>
  <c r="H561" i="13"/>
  <c r="E561" i="13"/>
  <c r="C561" i="13"/>
  <c r="K560" i="13"/>
  <c r="H560" i="13"/>
  <c r="E560" i="13"/>
  <c r="C560" i="13"/>
  <c r="K559" i="13"/>
  <c r="H559" i="13"/>
  <c r="E559" i="13"/>
  <c r="C559" i="13"/>
  <c r="K558" i="13"/>
  <c r="H558" i="13"/>
  <c r="E558" i="13"/>
  <c r="C558" i="13"/>
  <c r="K557" i="13"/>
  <c r="H557" i="13"/>
  <c r="E557" i="13"/>
  <c r="C557" i="13"/>
  <c r="K556" i="13"/>
  <c r="H556" i="13"/>
  <c r="E556" i="13"/>
  <c r="C556" i="13"/>
  <c r="K555" i="13"/>
  <c r="H555" i="13"/>
  <c r="E555" i="13"/>
  <c r="C555" i="13"/>
  <c r="K554" i="13"/>
  <c r="H554" i="13"/>
  <c r="E554" i="13"/>
  <c r="C554" i="13"/>
  <c r="K553" i="13"/>
  <c r="H553" i="13"/>
  <c r="E553" i="13"/>
  <c r="C553" i="13"/>
  <c r="K552" i="13"/>
  <c r="H552" i="13"/>
  <c r="E552" i="13"/>
  <c r="C552" i="13"/>
  <c r="K551" i="13"/>
  <c r="H551" i="13"/>
  <c r="E551" i="13"/>
  <c r="C551" i="13"/>
  <c r="K550" i="13"/>
  <c r="H550" i="13"/>
  <c r="E550" i="13"/>
  <c r="C550" i="13"/>
  <c r="K549" i="13"/>
  <c r="H549" i="13"/>
  <c r="E549" i="13"/>
  <c r="C549" i="13"/>
  <c r="K548" i="13"/>
  <c r="H548" i="13"/>
  <c r="E548" i="13"/>
  <c r="C548" i="13"/>
  <c r="K547" i="13"/>
  <c r="H547" i="13"/>
  <c r="E547" i="13"/>
  <c r="C547" i="13"/>
  <c r="K546" i="13"/>
  <c r="H546" i="13"/>
  <c r="E546" i="13"/>
  <c r="C546" i="13"/>
  <c r="K545" i="13"/>
  <c r="H545" i="13"/>
  <c r="E545" i="13"/>
  <c r="C545" i="13"/>
  <c r="K544" i="13"/>
  <c r="H544" i="13"/>
  <c r="E544" i="13"/>
  <c r="C544" i="13"/>
  <c r="K543" i="13"/>
  <c r="H543" i="13"/>
  <c r="E543" i="13"/>
  <c r="C543" i="13"/>
  <c r="K542" i="13"/>
  <c r="H542" i="13"/>
  <c r="E542" i="13"/>
  <c r="C542" i="13"/>
  <c r="K541" i="13"/>
  <c r="H541" i="13"/>
  <c r="E541" i="13"/>
  <c r="C541" i="13"/>
  <c r="K540" i="13"/>
  <c r="H540" i="13"/>
  <c r="E540" i="13"/>
  <c r="C540" i="13"/>
  <c r="K539" i="13"/>
  <c r="H539" i="13"/>
  <c r="E539" i="13"/>
  <c r="C539" i="13"/>
  <c r="K538" i="13"/>
  <c r="H538" i="13"/>
  <c r="E538" i="13"/>
  <c r="C538" i="13"/>
  <c r="K537" i="13"/>
  <c r="H537" i="13"/>
  <c r="E537" i="13"/>
  <c r="C537" i="13"/>
  <c r="K536" i="13"/>
  <c r="H536" i="13"/>
  <c r="E536" i="13"/>
  <c r="C536" i="13"/>
  <c r="K535" i="13"/>
  <c r="H535" i="13"/>
  <c r="E535" i="13"/>
  <c r="C535" i="13"/>
  <c r="K534" i="13"/>
  <c r="H534" i="13"/>
  <c r="E534" i="13"/>
  <c r="C534" i="13"/>
  <c r="K533" i="13"/>
  <c r="H533" i="13"/>
  <c r="E533" i="13"/>
  <c r="C533" i="13"/>
  <c r="K532" i="13"/>
  <c r="H532" i="13"/>
  <c r="E532" i="13"/>
  <c r="C532" i="13"/>
  <c r="K531" i="13"/>
  <c r="H531" i="13"/>
  <c r="E531" i="13"/>
  <c r="C531" i="13"/>
  <c r="K530" i="13"/>
  <c r="H530" i="13"/>
  <c r="E530" i="13"/>
  <c r="C530" i="13"/>
  <c r="K529" i="13"/>
  <c r="H529" i="13"/>
  <c r="E529" i="13"/>
  <c r="C529" i="13"/>
  <c r="K528" i="13"/>
  <c r="H528" i="13"/>
  <c r="E528" i="13"/>
  <c r="C528" i="13"/>
  <c r="K527" i="13"/>
  <c r="H527" i="13"/>
  <c r="E527" i="13"/>
  <c r="C527" i="13"/>
  <c r="K526" i="13"/>
  <c r="H526" i="13"/>
  <c r="E526" i="13"/>
  <c r="C526" i="13"/>
  <c r="N525" i="13"/>
  <c r="K525" i="13"/>
  <c r="H525" i="13"/>
  <c r="E525" i="13"/>
  <c r="C525" i="13"/>
  <c r="N524" i="13"/>
  <c r="K524" i="13"/>
  <c r="H524" i="13"/>
  <c r="E524" i="13"/>
  <c r="C524" i="13"/>
  <c r="N523" i="13"/>
  <c r="K523" i="13"/>
  <c r="H523" i="13"/>
  <c r="E523" i="13"/>
  <c r="C523" i="13"/>
  <c r="N522" i="13"/>
  <c r="K522" i="13"/>
  <c r="H522" i="13"/>
  <c r="E522" i="13"/>
  <c r="C522" i="13"/>
  <c r="N521" i="13"/>
  <c r="K521" i="13"/>
  <c r="H521" i="13"/>
  <c r="E521" i="13"/>
  <c r="C521" i="13"/>
  <c r="N520" i="13"/>
  <c r="K520" i="13"/>
  <c r="H520" i="13"/>
  <c r="E520" i="13"/>
  <c r="C520" i="13"/>
  <c r="K519" i="13"/>
  <c r="H519" i="13"/>
  <c r="E519" i="13"/>
  <c r="C519" i="13"/>
  <c r="N518" i="13"/>
  <c r="K518" i="13"/>
  <c r="H518" i="13"/>
  <c r="E518" i="13"/>
  <c r="C518" i="13"/>
  <c r="N517" i="13"/>
  <c r="K517" i="13"/>
  <c r="H517" i="13"/>
  <c r="E517" i="13"/>
  <c r="C517" i="13"/>
  <c r="N516" i="13"/>
  <c r="K516" i="13"/>
  <c r="H516" i="13"/>
  <c r="E516" i="13"/>
  <c r="C516" i="13"/>
  <c r="N515" i="13"/>
  <c r="K515" i="13"/>
  <c r="H515" i="13"/>
  <c r="E515" i="13"/>
  <c r="C515" i="13"/>
  <c r="N514" i="13"/>
  <c r="K514" i="13"/>
  <c r="H514" i="13"/>
  <c r="E514" i="13"/>
  <c r="C514" i="13"/>
  <c r="N513" i="13"/>
  <c r="K513" i="13"/>
  <c r="H513" i="13"/>
  <c r="E513" i="13"/>
  <c r="C513" i="13"/>
  <c r="K512" i="13"/>
  <c r="H512" i="13"/>
  <c r="E512" i="13"/>
  <c r="C512" i="13"/>
  <c r="N511" i="13"/>
  <c r="K511" i="13"/>
  <c r="H511" i="13"/>
  <c r="E511" i="13"/>
  <c r="C511" i="13"/>
  <c r="N510" i="13"/>
  <c r="K510" i="13"/>
  <c r="H510" i="13"/>
  <c r="E510" i="13"/>
  <c r="C510" i="13"/>
  <c r="N509" i="13"/>
  <c r="K509" i="13"/>
  <c r="H509" i="13"/>
  <c r="E509" i="13"/>
  <c r="C509" i="13"/>
  <c r="N508" i="13"/>
  <c r="K508" i="13"/>
  <c r="H508" i="13"/>
  <c r="E508" i="13"/>
  <c r="C508" i="13"/>
  <c r="N507" i="13"/>
  <c r="K507" i="13"/>
  <c r="H507" i="13"/>
  <c r="E507" i="13"/>
  <c r="C507" i="13"/>
  <c r="N506" i="13"/>
  <c r="K506" i="13"/>
  <c r="H506" i="13"/>
  <c r="E506" i="13"/>
  <c r="C506" i="13"/>
  <c r="N505" i="13"/>
  <c r="K505" i="13"/>
  <c r="H505" i="13"/>
  <c r="E505" i="13"/>
  <c r="C505" i="13"/>
  <c r="N504" i="13"/>
  <c r="K504" i="13"/>
  <c r="H504" i="13"/>
  <c r="E504" i="13"/>
  <c r="C504" i="13"/>
  <c r="N503" i="13"/>
  <c r="K503" i="13"/>
  <c r="H503" i="13"/>
  <c r="E503" i="13"/>
  <c r="C503" i="13"/>
  <c r="N502" i="13"/>
  <c r="K502" i="13"/>
  <c r="H502" i="13"/>
  <c r="E502" i="13"/>
  <c r="C502" i="13"/>
  <c r="N501" i="13"/>
  <c r="K501" i="13"/>
  <c r="H501" i="13"/>
  <c r="E501" i="13"/>
  <c r="C501" i="13"/>
  <c r="N500" i="13"/>
  <c r="K500" i="13"/>
  <c r="H500" i="13"/>
  <c r="E500" i="13"/>
  <c r="C500" i="13"/>
  <c r="N499" i="13"/>
  <c r="K499" i="13"/>
  <c r="H499" i="13"/>
  <c r="E499" i="13"/>
  <c r="C499" i="13"/>
  <c r="N498" i="13"/>
  <c r="K498" i="13"/>
  <c r="H498" i="13"/>
  <c r="E498" i="13"/>
  <c r="C498" i="13"/>
  <c r="N497" i="13"/>
  <c r="K497" i="13"/>
  <c r="H497" i="13"/>
  <c r="E497" i="13"/>
  <c r="C497" i="13"/>
  <c r="N496" i="13"/>
  <c r="K496" i="13"/>
  <c r="H496" i="13"/>
  <c r="E496" i="13"/>
  <c r="C496" i="13"/>
  <c r="N495" i="13"/>
  <c r="K495" i="13"/>
  <c r="H495" i="13"/>
  <c r="E495" i="13"/>
  <c r="C495" i="13"/>
  <c r="N494" i="13"/>
  <c r="K494" i="13"/>
  <c r="H494" i="13"/>
  <c r="E494" i="13"/>
  <c r="C494" i="13"/>
  <c r="N493" i="13"/>
  <c r="K493" i="13"/>
  <c r="H493" i="13"/>
  <c r="E493" i="13"/>
  <c r="C493" i="13"/>
  <c r="N492" i="13"/>
  <c r="K492" i="13"/>
  <c r="H492" i="13"/>
  <c r="E492" i="13"/>
  <c r="C492" i="13"/>
  <c r="N491" i="13"/>
  <c r="K491" i="13"/>
  <c r="H491" i="13"/>
  <c r="E491" i="13"/>
  <c r="C491" i="13"/>
  <c r="N490" i="13"/>
  <c r="K490" i="13"/>
  <c r="H490" i="13"/>
  <c r="E490" i="13"/>
  <c r="C490" i="13"/>
  <c r="N489" i="13"/>
  <c r="K489" i="13"/>
  <c r="H489" i="13"/>
  <c r="E489" i="13"/>
  <c r="C489" i="13"/>
  <c r="N488" i="13"/>
  <c r="K488" i="13"/>
  <c r="H488" i="13"/>
  <c r="E488" i="13"/>
  <c r="C488" i="13"/>
  <c r="N487" i="13"/>
  <c r="K487" i="13"/>
  <c r="H487" i="13"/>
  <c r="E487" i="13"/>
  <c r="C487" i="13"/>
  <c r="N486" i="13"/>
  <c r="K486" i="13"/>
  <c r="H486" i="13"/>
  <c r="E486" i="13"/>
  <c r="C486" i="13"/>
  <c r="N485" i="13"/>
  <c r="K485" i="13"/>
  <c r="H485" i="13"/>
  <c r="E485" i="13"/>
  <c r="C485" i="13"/>
  <c r="N484" i="13"/>
  <c r="K484" i="13"/>
  <c r="H484" i="13"/>
  <c r="E484" i="13"/>
  <c r="C484" i="13"/>
  <c r="N483" i="13"/>
  <c r="K483" i="13"/>
  <c r="H483" i="13"/>
  <c r="E483" i="13"/>
  <c r="C483" i="13"/>
  <c r="N482" i="13"/>
  <c r="K482" i="13"/>
  <c r="H482" i="13"/>
  <c r="E482" i="13"/>
  <c r="C482" i="13"/>
  <c r="N481" i="13"/>
  <c r="K481" i="13"/>
  <c r="H481" i="13"/>
  <c r="E481" i="13"/>
  <c r="C481" i="13"/>
  <c r="N480" i="13"/>
  <c r="K480" i="13"/>
  <c r="H480" i="13"/>
  <c r="E480" i="13"/>
  <c r="C480" i="13"/>
  <c r="N479" i="13"/>
  <c r="K479" i="13"/>
  <c r="H479" i="13"/>
  <c r="E479" i="13"/>
  <c r="C479" i="13"/>
  <c r="N478" i="13"/>
  <c r="K478" i="13"/>
  <c r="H478" i="13"/>
  <c r="E478" i="13"/>
  <c r="C478" i="13"/>
  <c r="N477" i="13"/>
  <c r="K477" i="13"/>
  <c r="H477" i="13"/>
  <c r="E477" i="13"/>
  <c r="C477" i="13"/>
  <c r="N476" i="13"/>
  <c r="K476" i="13"/>
  <c r="H476" i="13"/>
  <c r="E476" i="13"/>
  <c r="C476" i="13"/>
  <c r="N475" i="13"/>
  <c r="K475" i="13"/>
  <c r="H475" i="13"/>
  <c r="E475" i="13"/>
  <c r="C475" i="13"/>
  <c r="N474" i="13"/>
  <c r="K474" i="13"/>
  <c r="H474" i="13"/>
  <c r="E474" i="13"/>
  <c r="C474" i="13"/>
  <c r="N473" i="13"/>
  <c r="K473" i="13"/>
  <c r="H473" i="13"/>
  <c r="E473" i="13"/>
  <c r="C473" i="13"/>
  <c r="N472" i="13"/>
  <c r="K472" i="13"/>
  <c r="H472" i="13"/>
  <c r="E472" i="13"/>
  <c r="C472" i="13"/>
  <c r="N471" i="13"/>
  <c r="K471" i="13"/>
  <c r="H471" i="13"/>
  <c r="E471" i="13"/>
  <c r="C471" i="13"/>
  <c r="N470" i="13"/>
  <c r="K470" i="13"/>
  <c r="H470" i="13"/>
  <c r="E470" i="13"/>
  <c r="C470" i="13"/>
  <c r="N469" i="13"/>
  <c r="K469" i="13"/>
  <c r="H469" i="13"/>
  <c r="E469" i="13"/>
  <c r="C469" i="13"/>
  <c r="N468" i="13"/>
  <c r="K468" i="13"/>
  <c r="H468" i="13"/>
  <c r="E468" i="13"/>
  <c r="C468" i="13"/>
  <c r="N467" i="13"/>
  <c r="K467" i="13"/>
  <c r="H467" i="13"/>
  <c r="E467" i="13"/>
  <c r="C467" i="13"/>
  <c r="N466" i="13"/>
  <c r="K466" i="13"/>
  <c r="H466" i="13"/>
  <c r="E466" i="13"/>
  <c r="C466" i="13"/>
  <c r="N465" i="13"/>
  <c r="K465" i="13"/>
  <c r="H465" i="13"/>
  <c r="E465" i="13"/>
  <c r="C465" i="13"/>
  <c r="N464" i="13"/>
  <c r="K464" i="13"/>
  <c r="H464" i="13"/>
  <c r="E464" i="13"/>
  <c r="C464" i="13"/>
  <c r="N463" i="13"/>
  <c r="K463" i="13"/>
  <c r="H463" i="13"/>
  <c r="E463" i="13"/>
  <c r="C463" i="13"/>
  <c r="N462" i="13"/>
  <c r="K462" i="13"/>
  <c r="H462" i="13"/>
  <c r="E462" i="13"/>
  <c r="C462" i="13"/>
  <c r="N461" i="13"/>
  <c r="K461" i="13"/>
  <c r="H461" i="13"/>
  <c r="E461" i="13"/>
  <c r="C461" i="13"/>
  <c r="N460" i="13"/>
  <c r="K460" i="13"/>
  <c r="H460" i="13"/>
  <c r="E460" i="13"/>
  <c r="C460" i="13"/>
  <c r="N459" i="13"/>
  <c r="K459" i="13"/>
  <c r="H459" i="13"/>
  <c r="E459" i="13"/>
  <c r="C459" i="13"/>
  <c r="K458" i="13"/>
  <c r="H458" i="13"/>
  <c r="E458" i="13"/>
  <c r="C458" i="13"/>
  <c r="N457" i="13"/>
  <c r="K457" i="13"/>
  <c r="H457" i="13"/>
  <c r="E457" i="13"/>
  <c r="C457" i="13"/>
  <c r="K456" i="13"/>
  <c r="H456" i="13"/>
  <c r="E456" i="13"/>
  <c r="C456" i="13"/>
  <c r="K455" i="13"/>
  <c r="H455" i="13"/>
  <c r="E455" i="13"/>
  <c r="C455" i="13"/>
  <c r="K454" i="13"/>
  <c r="H454" i="13"/>
  <c r="E454" i="13"/>
  <c r="C454" i="13"/>
  <c r="K453" i="13"/>
  <c r="H453" i="13"/>
  <c r="E453" i="13"/>
  <c r="C453" i="13"/>
  <c r="K452" i="13"/>
  <c r="H452" i="13"/>
  <c r="E452" i="13"/>
  <c r="C452" i="13"/>
  <c r="K451" i="13"/>
  <c r="H451" i="13"/>
  <c r="E451" i="13"/>
  <c r="C451" i="13"/>
  <c r="N450" i="13"/>
  <c r="K450" i="13"/>
  <c r="H450" i="13"/>
  <c r="E450" i="13"/>
  <c r="C450" i="13"/>
  <c r="N449" i="13"/>
  <c r="K449" i="13"/>
  <c r="H449" i="13"/>
  <c r="E449" i="13"/>
  <c r="C449" i="13"/>
  <c r="N448" i="13"/>
  <c r="K448" i="13"/>
  <c r="H448" i="13"/>
  <c r="E448" i="13"/>
  <c r="C448" i="13"/>
  <c r="N447" i="13"/>
  <c r="K447" i="13"/>
  <c r="H447" i="13"/>
  <c r="E447" i="13"/>
  <c r="C447" i="13"/>
  <c r="N446" i="13"/>
  <c r="K446" i="13"/>
  <c r="H446" i="13"/>
  <c r="E446" i="13"/>
  <c r="C446" i="13"/>
  <c r="N445" i="13"/>
  <c r="K445" i="13"/>
  <c r="H445" i="13"/>
  <c r="E445" i="13"/>
  <c r="C445" i="13"/>
  <c r="N444" i="13"/>
  <c r="K444" i="13"/>
  <c r="H444" i="13"/>
  <c r="E444" i="13"/>
  <c r="C444" i="13"/>
  <c r="N443" i="13"/>
  <c r="K443" i="13"/>
  <c r="H443" i="13"/>
  <c r="E443" i="13"/>
  <c r="C443" i="13"/>
  <c r="N442" i="13"/>
  <c r="K442" i="13"/>
  <c r="H442" i="13"/>
  <c r="E442" i="13"/>
  <c r="C442" i="13"/>
  <c r="N441" i="13"/>
  <c r="K441" i="13"/>
  <c r="H441" i="13"/>
  <c r="E441" i="13"/>
  <c r="C441" i="13"/>
  <c r="N440" i="13"/>
  <c r="K440" i="13"/>
  <c r="H440" i="13"/>
  <c r="E440" i="13"/>
  <c r="C440" i="13"/>
  <c r="N439" i="13"/>
  <c r="K439" i="13"/>
  <c r="H439" i="13"/>
  <c r="E439" i="13"/>
  <c r="C439" i="13"/>
  <c r="N438" i="13"/>
  <c r="K438" i="13"/>
  <c r="H438" i="13"/>
  <c r="E438" i="13"/>
  <c r="C438" i="13"/>
  <c r="N437" i="13"/>
  <c r="K437" i="13"/>
  <c r="H437" i="13"/>
  <c r="E437" i="13"/>
  <c r="C437" i="13"/>
  <c r="N436" i="13"/>
  <c r="K436" i="13"/>
  <c r="H436" i="13"/>
  <c r="E436" i="13"/>
  <c r="C436" i="13"/>
  <c r="N435" i="13"/>
  <c r="K435" i="13"/>
  <c r="H435" i="13"/>
  <c r="E435" i="13"/>
  <c r="C435" i="13"/>
  <c r="N434" i="13"/>
  <c r="K434" i="13"/>
  <c r="H434" i="13"/>
  <c r="E434" i="13"/>
  <c r="C434" i="13"/>
  <c r="N433" i="13"/>
  <c r="K433" i="13"/>
  <c r="H433" i="13"/>
  <c r="E433" i="13"/>
  <c r="C433" i="13"/>
  <c r="N432" i="13"/>
  <c r="K432" i="13"/>
  <c r="H432" i="13"/>
  <c r="E432" i="13"/>
  <c r="C432" i="13"/>
  <c r="N431" i="13"/>
  <c r="K431" i="13"/>
  <c r="H431" i="13"/>
  <c r="E431" i="13"/>
  <c r="C431" i="13"/>
  <c r="N430" i="13"/>
  <c r="K430" i="13"/>
  <c r="H430" i="13"/>
  <c r="E430" i="13"/>
  <c r="C430" i="13"/>
  <c r="N429" i="13"/>
  <c r="K429" i="13"/>
  <c r="H429" i="13"/>
  <c r="E429" i="13"/>
  <c r="C429" i="13"/>
  <c r="N428" i="13"/>
  <c r="K428" i="13"/>
  <c r="H428" i="13"/>
  <c r="E428" i="13"/>
  <c r="C428" i="13"/>
  <c r="N427" i="13"/>
  <c r="K427" i="13"/>
  <c r="H427" i="13"/>
  <c r="E427" i="13"/>
  <c r="C427" i="13"/>
  <c r="N426" i="13"/>
  <c r="K426" i="13"/>
  <c r="H426" i="13"/>
  <c r="E426" i="13"/>
  <c r="C426" i="13"/>
  <c r="N425" i="13"/>
  <c r="K425" i="13"/>
  <c r="H425" i="13"/>
  <c r="E425" i="13"/>
  <c r="C425" i="13"/>
  <c r="N424" i="13"/>
  <c r="K424" i="13"/>
  <c r="H424" i="13"/>
  <c r="E424" i="13"/>
  <c r="C424" i="13"/>
  <c r="N423" i="13"/>
  <c r="K423" i="13"/>
  <c r="H423" i="13"/>
  <c r="E423" i="13"/>
  <c r="C423" i="13"/>
  <c r="N422" i="13"/>
  <c r="K422" i="13"/>
  <c r="H422" i="13"/>
  <c r="E422" i="13"/>
  <c r="C422" i="13"/>
  <c r="N421" i="13"/>
  <c r="K421" i="13"/>
  <c r="H421" i="13"/>
  <c r="E421" i="13"/>
  <c r="C421" i="13"/>
  <c r="N420" i="13"/>
  <c r="K420" i="13"/>
  <c r="H420" i="13"/>
  <c r="E420" i="13"/>
  <c r="C420" i="13"/>
  <c r="N419" i="13"/>
  <c r="K419" i="13"/>
  <c r="H419" i="13"/>
  <c r="E419" i="13"/>
  <c r="C419" i="13"/>
  <c r="N418" i="13"/>
  <c r="K418" i="13"/>
  <c r="H418" i="13"/>
  <c r="E418" i="13"/>
  <c r="C418" i="13"/>
  <c r="N417" i="13"/>
  <c r="K417" i="13"/>
  <c r="H417" i="13"/>
  <c r="E417" i="13"/>
  <c r="C417" i="13"/>
  <c r="N416" i="13"/>
  <c r="K416" i="13"/>
  <c r="H416" i="13"/>
  <c r="E416" i="13"/>
  <c r="C416" i="13"/>
  <c r="N415" i="13"/>
  <c r="K415" i="13"/>
  <c r="H415" i="13"/>
  <c r="E415" i="13"/>
  <c r="C415" i="13"/>
  <c r="N414" i="13"/>
  <c r="K414" i="13"/>
  <c r="H414" i="13"/>
  <c r="E414" i="13"/>
  <c r="C414" i="13"/>
  <c r="N413" i="13"/>
  <c r="K413" i="13"/>
  <c r="H413" i="13"/>
  <c r="E413" i="13"/>
  <c r="C413" i="13"/>
  <c r="N412" i="13"/>
  <c r="K412" i="13"/>
  <c r="H412" i="13"/>
  <c r="E412" i="13"/>
  <c r="C412" i="13"/>
  <c r="N411" i="13"/>
  <c r="K411" i="13"/>
  <c r="H411" i="13"/>
  <c r="E411" i="13"/>
  <c r="C411" i="13"/>
  <c r="N410" i="13"/>
  <c r="K410" i="13"/>
  <c r="H410" i="13"/>
  <c r="E410" i="13"/>
  <c r="C410" i="13"/>
  <c r="N409" i="13"/>
  <c r="K409" i="13"/>
  <c r="H409" i="13"/>
  <c r="E409" i="13"/>
  <c r="C409" i="13"/>
  <c r="K408" i="13"/>
  <c r="H408" i="13"/>
  <c r="E408" i="13"/>
  <c r="C408" i="13"/>
  <c r="K407" i="13"/>
  <c r="H407" i="13"/>
  <c r="E407" i="13"/>
  <c r="C407" i="13"/>
  <c r="K406" i="13"/>
  <c r="H406" i="13"/>
  <c r="E406" i="13"/>
  <c r="C406" i="13"/>
  <c r="K405" i="13"/>
  <c r="H405" i="13"/>
  <c r="E405" i="13"/>
  <c r="C405" i="13"/>
  <c r="K404" i="13"/>
  <c r="H404" i="13"/>
  <c r="E404" i="13"/>
  <c r="C404" i="13"/>
  <c r="K403" i="13"/>
  <c r="H403" i="13"/>
  <c r="E403" i="13"/>
  <c r="C403" i="13"/>
  <c r="K402" i="13"/>
  <c r="H402" i="13"/>
  <c r="E402" i="13"/>
  <c r="C402" i="13"/>
  <c r="K401" i="13"/>
  <c r="H401" i="13"/>
  <c r="E401" i="13"/>
  <c r="C401" i="13"/>
  <c r="K400" i="13"/>
  <c r="H400" i="13"/>
  <c r="E400" i="13"/>
  <c r="C400" i="13"/>
  <c r="K399" i="13"/>
  <c r="H399" i="13"/>
  <c r="E399" i="13"/>
  <c r="C399" i="13"/>
  <c r="K398" i="13"/>
  <c r="H398" i="13"/>
  <c r="E398" i="13"/>
  <c r="C398" i="13"/>
  <c r="K397" i="13"/>
  <c r="H397" i="13"/>
  <c r="E397" i="13"/>
  <c r="C397" i="13"/>
  <c r="K396" i="13"/>
  <c r="H396" i="13"/>
  <c r="E396" i="13"/>
  <c r="C396" i="13"/>
  <c r="K395" i="13"/>
  <c r="H395" i="13"/>
  <c r="E395" i="13"/>
  <c r="C395" i="13"/>
  <c r="K394" i="13"/>
  <c r="H394" i="13"/>
  <c r="E394" i="13"/>
  <c r="C394" i="13"/>
  <c r="K393" i="13"/>
  <c r="H393" i="13"/>
  <c r="E393" i="13"/>
  <c r="C393" i="13"/>
  <c r="K392" i="13"/>
  <c r="H392" i="13"/>
  <c r="E392" i="13"/>
  <c r="C392" i="13"/>
  <c r="K391" i="13"/>
  <c r="H391" i="13"/>
  <c r="E391" i="13"/>
  <c r="C391" i="13"/>
  <c r="K390" i="13"/>
  <c r="H390" i="13"/>
  <c r="E390" i="13"/>
  <c r="C390" i="13"/>
  <c r="K389" i="13"/>
  <c r="H389" i="13"/>
  <c r="E389" i="13"/>
  <c r="C389" i="13"/>
  <c r="K388" i="13"/>
  <c r="H388" i="13"/>
  <c r="E388" i="13"/>
  <c r="C388" i="13"/>
  <c r="K387" i="13"/>
  <c r="H387" i="13"/>
  <c r="E387" i="13"/>
  <c r="C387" i="13"/>
  <c r="K386" i="13"/>
  <c r="H386" i="13"/>
  <c r="E386" i="13"/>
  <c r="C386" i="13"/>
  <c r="K385" i="13"/>
  <c r="H385" i="13"/>
  <c r="E385" i="13"/>
  <c r="C385" i="13"/>
  <c r="K384" i="13"/>
  <c r="H384" i="13"/>
  <c r="E384" i="13"/>
  <c r="C384" i="13"/>
  <c r="K383" i="13"/>
  <c r="H383" i="13"/>
  <c r="E383" i="13"/>
  <c r="C383" i="13"/>
  <c r="K382" i="13"/>
  <c r="H382" i="13"/>
  <c r="E382" i="13"/>
  <c r="C382" i="13"/>
  <c r="K381" i="13"/>
  <c r="H381" i="13"/>
  <c r="E381" i="13"/>
  <c r="C381" i="13"/>
  <c r="K380" i="13"/>
  <c r="H380" i="13"/>
  <c r="E380" i="13"/>
  <c r="C380" i="13"/>
  <c r="K379" i="13"/>
  <c r="H379" i="13"/>
  <c r="E379" i="13"/>
  <c r="C379" i="13"/>
  <c r="K378" i="13"/>
  <c r="H378" i="13"/>
  <c r="E378" i="13"/>
  <c r="C378" i="13"/>
  <c r="K377" i="13"/>
  <c r="H377" i="13"/>
  <c r="E377" i="13"/>
  <c r="C377" i="13"/>
  <c r="K376" i="13"/>
  <c r="H376" i="13"/>
  <c r="E376" i="13"/>
  <c r="C376" i="13"/>
  <c r="K375" i="13"/>
  <c r="H375" i="13"/>
  <c r="E375" i="13"/>
  <c r="C375" i="13"/>
  <c r="K374" i="13"/>
  <c r="H374" i="13"/>
  <c r="E374" i="13"/>
  <c r="C374" i="13"/>
  <c r="K373" i="13"/>
  <c r="H373" i="13"/>
  <c r="E373" i="13"/>
  <c r="C373" i="13"/>
  <c r="K372" i="13"/>
  <c r="H372" i="13"/>
  <c r="E372" i="13"/>
  <c r="C372" i="13"/>
  <c r="K371" i="13"/>
  <c r="H371" i="13"/>
  <c r="E371" i="13"/>
  <c r="C371" i="13"/>
  <c r="K370" i="13"/>
  <c r="H370" i="13"/>
  <c r="E370" i="13"/>
  <c r="C370" i="13"/>
  <c r="K369" i="13"/>
  <c r="H369" i="13"/>
  <c r="E369" i="13"/>
  <c r="C369" i="13"/>
  <c r="K368" i="13"/>
  <c r="H368" i="13"/>
  <c r="E368" i="13"/>
  <c r="C368" i="13"/>
  <c r="K367" i="13"/>
  <c r="H367" i="13"/>
  <c r="E367" i="13"/>
  <c r="C367" i="13"/>
  <c r="K366" i="13"/>
  <c r="H366" i="13"/>
  <c r="E366" i="13"/>
  <c r="C366" i="13"/>
  <c r="K365" i="13"/>
  <c r="H365" i="13"/>
  <c r="E365" i="13"/>
  <c r="C365" i="13"/>
  <c r="K364" i="13"/>
  <c r="H364" i="13"/>
  <c r="E364" i="13"/>
  <c r="C364" i="13"/>
  <c r="K363" i="13"/>
  <c r="H363" i="13"/>
  <c r="E363" i="13"/>
  <c r="C363" i="13"/>
  <c r="K362" i="13"/>
  <c r="H362" i="13"/>
  <c r="E362" i="13"/>
  <c r="C362" i="13"/>
  <c r="K361" i="13"/>
  <c r="H361" i="13"/>
  <c r="E361" i="13"/>
  <c r="C361" i="13"/>
  <c r="K360" i="13"/>
  <c r="H360" i="13"/>
  <c r="E360" i="13"/>
  <c r="C360" i="13"/>
  <c r="K359" i="13"/>
  <c r="H359" i="13"/>
  <c r="E359" i="13"/>
  <c r="C359" i="13"/>
  <c r="K358" i="13"/>
  <c r="H358" i="13"/>
  <c r="E358" i="13"/>
  <c r="C358" i="13"/>
  <c r="K357" i="13"/>
  <c r="H357" i="13"/>
  <c r="E357" i="13"/>
  <c r="C357" i="13"/>
  <c r="K356" i="13"/>
  <c r="H356" i="13"/>
  <c r="E356" i="13"/>
  <c r="C356" i="13"/>
  <c r="K355" i="13"/>
  <c r="H355" i="13"/>
  <c r="E355" i="13"/>
  <c r="C355" i="13"/>
  <c r="K354" i="13"/>
  <c r="H354" i="13"/>
  <c r="E354" i="13"/>
  <c r="C354" i="13"/>
  <c r="K353" i="13"/>
  <c r="H353" i="13"/>
  <c r="E353" i="13"/>
  <c r="C353" i="13"/>
  <c r="K352" i="13"/>
  <c r="H352" i="13"/>
  <c r="E352" i="13"/>
  <c r="C352" i="13"/>
  <c r="K351" i="13"/>
  <c r="H351" i="13"/>
  <c r="E351" i="13"/>
  <c r="C351" i="13"/>
  <c r="K350" i="13"/>
  <c r="H350" i="13"/>
  <c r="E350" i="13"/>
  <c r="C350" i="13"/>
  <c r="K349" i="13"/>
  <c r="H349" i="13"/>
  <c r="E349" i="13"/>
  <c r="C349" i="13"/>
  <c r="K348" i="13"/>
  <c r="H348" i="13"/>
  <c r="E348" i="13"/>
  <c r="C348" i="13"/>
  <c r="K347" i="13"/>
  <c r="H347" i="13"/>
  <c r="E347" i="13"/>
  <c r="C347" i="13"/>
  <c r="K346" i="13"/>
  <c r="H346" i="13"/>
  <c r="E346" i="13"/>
  <c r="C346" i="13"/>
  <c r="K345" i="13"/>
  <c r="H345" i="13"/>
  <c r="E345" i="13"/>
  <c r="C345" i="13"/>
  <c r="K344" i="13"/>
  <c r="H344" i="13"/>
  <c r="E344" i="13"/>
  <c r="C344" i="13"/>
  <c r="K343" i="13"/>
  <c r="H343" i="13"/>
  <c r="E343" i="13"/>
  <c r="C343" i="13"/>
  <c r="K342" i="13"/>
  <c r="H342" i="13"/>
  <c r="E342" i="13"/>
  <c r="C342" i="13"/>
  <c r="K341" i="13"/>
  <c r="H341" i="13"/>
  <c r="E341" i="13"/>
  <c r="C341" i="13"/>
  <c r="K340" i="13"/>
  <c r="H340" i="13"/>
  <c r="E340" i="13"/>
  <c r="C340" i="13"/>
  <c r="K339" i="13"/>
  <c r="H339" i="13"/>
  <c r="E339" i="13"/>
  <c r="C339" i="13"/>
  <c r="K338" i="13"/>
  <c r="H338" i="13"/>
  <c r="E338" i="13"/>
  <c r="C338" i="13"/>
  <c r="K337" i="13"/>
  <c r="H337" i="13"/>
  <c r="E337" i="13"/>
  <c r="C337" i="13"/>
  <c r="K336" i="13"/>
  <c r="H336" i="13"/>
  <c r="E336" i="13"/>
  <c r="C336" i="13"/>
  <c r="K335" i="13"/>
  <c r="H335" i="13"/>
  <c r="E335" i="13"/>
  <c r="C335" i="13"/>
  <c r="N334" i="13"/>
  <c r="K334" i="13"/>
  <c r="H334" i="13"/>
  <c r="E334" i="13"/>
  <c r="C334" i="13"/>
  <c r="N333" i="13"/>
  <c r="K333" i="13"/>
  <c r="H333" i="13"/>
  <c r="E333" i="13"/>
  <c r="C333" i="13"/>
  <c r="N332" i="13"/>
  <c r="K332" i="13"/>
  <c r="H332" i="13"/>
  <c r="E332" i="13"/>
  <c r="C332" i="13"/>
  <c r="N331" i="13"/>
  <c r="K331" i="13"/>
  <c r="H331" i="13"/>
  <c r="E331" i="13"/>
  <c r="C331" i="13"/>
  <c r="N330" i="13"/>
  <c r="K330" i="13"/>
  <c r="H330" i="13"/>
  <c r="E330" i="13"/>
  <c r="C330" i="13"/>
  <c r="N329" i="13"/>
  <c r="K329" i="13"/>
  <c r="H329" i="13"/>
  <c r="E329" i="13"/>
  <c r="C329" i="13"/>
  <c r="N328" i="13"/>
  <c r="K328" i="13"/>
  <c r="H328" i="13"/>
  <c r="E328" i="13"/>
  <c r="C328" i="13"/>
  <c r="N327" i="13"/>
  <c r="K327" i="13"/>
  <c r="H327" i="13"/>
  <c r="E327" i="13"/>
  <c r="C327" i="13"/>
  <c r="N326" i="13"/>
  <c r="K326" i="13"/>
  <c r="H326" i="13"/>
  <c r="E326" i="13"/>
  <c r="C326" i="13"/>
  <c r="N325" i="13"/>
  <c r="K325" i="13"/>
  <c r="H325" i="13"/>
  <c r="E325" i="13"/>
  <c r="C325" i="13"/>
  <c r="N324" i="13"/>
  <c r="K324" i="13"/>
  <c r="H324" i="13"/>
  <c r="E324" i="13"/>
  <c r="C324" i="13"/>
  <c r="N323" i="13"/>
  <c r="K323" i="13"/>
  <c r="H323" i="13"/>
  <c r="E323" i="13"/>
  <c r="C323" i="13"/>
  <c r="N322" i="13"/>
  <c r="K322" i="13"/>
  <c r="H322" i="13"/>
  <c r="E322" i="13"/>
  <c r="C322" i="13"/>
  <c r="N321" i="13"/>
  <c r="K321" i="13"/>
  <c r="H321" i="13"/>
  <c r="E321" i="13"/>
  <c r="C321" i="13"/>
  <c r="N320" i="13"/>
  <c r="K320" i="13"/>
  <c r="H320" i="13"/>
  <c r="E320" i="13"/>
  <c r="C320" i="13"/>
  <c r="N319" i="13"/>
  <c r="K319" i="13"/>
  <c r="H319" i="13"/>
  <c r="E319" i="13"/>
  <c r="C319" i="13"/>
  <c r="N318" i="13"/>
  <c r="K318" i="13"/>
  <c r="H318" i="13"/>
  <c r="E318" i="13"/>
  <c r="C318" i="13"/>
  <c r="N317" i="13"/>
  <c r="K317" i="13"/>
  <c r="H317" i="13"/>
  <c r="E317" i="13"/>
  <c r="C317" i="13"/>
  <c r="N316" i="13"/>
  <c r="K316" i="13"/>
  <c r="H316" i="13"/>
  <c r="E316" i="13"/>
  <c r="C316" i="13"/>
  <c r="N315" i="13"/>
  <c r="K315" i="13"/>
  <c r="H315" i="13"/>
  <c r="E315" i="13"/>
  <c r="C315" i="13"/>
  <c r="N314" i="13"/>
  <c r="K314" i="13"/>
  <c r="H314" i="13"/>
  <c r="E314" i="13"/>
  <c r="C314" i="13"/>
  <c r="N313" i="13"/>
  <c r="K313" i="13"/>
  <c r="H313" i="13"/>
  <c r="E313" i="13"/>
  <c r="C313" i="13"/>
  <c r="N312" i="13"/>
  <c r="K312" i="13"/>
  <c r="H312" i="13"/>
  <c r="E312" i="13"/>
  <c r="C312" i="13"/>
  <c r="N311" i="13"/>
  <c r="K311" i="13"/>
  <c r="H311" i="13"/>
  <c r="E311" i="13"/>
  <c r="C311" i="13"/>
  <c r="N310" i="13"/>
  <c r="K310" i="13"/>
  <c r="H310" i="13"/>
  <c r="E310" i="13"/>
  <c r="C310" i="13"/>
  <c r="N309" i="13"/>
  <c r="K309" i="13"/>
  <c r="H309" i="13"/>
  <c r="E309" i="13"/>
  <c r="C309" i="13"/>
  <c r="N308" i="13"/>
  <c r="K308" i="13"/>
  <c r="H308" i="13"/>
  <c r="E308" i="13"/>
  <c r="C308" i="13"/>
  <c r="N307" i="13"/>
  <c r="K307" i="13"/>
  <c r="H307" i="13"/>
  <c r="E307" i="13"/>
  <c r="C307" i="13"/>
  <c r="N306" i="13"/>
  <c r="K306" i="13"/>
  <c r="H306" i="13"/>
  <c r="E306" i="13"/>
  <c r="C306" i="13"/>
  <c r="N305" i="13"/>
  <c r="K305" i="13"/>
  <c r="H305" i="13"/>
  <c r="E305" i="13"/>
  <c r="C305" i="13"/>
  <c r="N304" i="13"/>
  <c r="K304" i="13"/>
  <c r="H304" i="13"/>
  <c r="E304" i="13"/>
  <c r="C304" i="13"/>
  <c r="N303" i="13"/>
  <c r="K303" i="13"/>
  <c r="H303" i="13"/>
  <c r="E303" i="13"/>
  <c r="C303" i="13"/>
  <c r="N302" i="13"/>
  <c r="K302" i="13"/>
  <c r="H302" i="13"/>
  <c r="E302" i="13"/>
  <c r="C302" i="13"/>
  <c r="N301" i="13"/>
  <c r="K301" i="13"/>
  <c r="H301" i="13"/>
  <c r="E301" i="13"/>
  <c r="C301" i="13"/>
  <c r="N300" i="13"/>
  <c r="K300" i="13"/>
  <c r="H300" i="13"/>
  <c r="E300" i="13"/>
  <c r="C300" i="13"/>
  <c r="K299" i="13"/>
  <c r="H299" i="13"/>
  <c r="E299" i="13"/>
  <c r="C299" i="13"/>
  <c r="K298" i="13"/>
  <c r="H298" i="13"/>
  <c r="E298" i="13"/>
  <c r="C298" i="13"/>
  <c r="K297" i="13"/>
  <c r="H297" i="13"/>
  <c r="E297" i="13"/>
  <c r="C297" i="13"/>
  <c r="K296" i="13"/>
  <c r="H296" i="13"/>
  <c r="E296" i="13"/>
  <c r="C296" i="13"/>
  <c r="K295" i="13"/>
  <c r="H295" i="13"/>
  <c r="E295" i="13"/>
  <c r="C295" i="13"/>
  <c r="K294" i="13"/>
  <c r="H294" i="13"/>
  <c r="E294" i="13"/>
  <c r="C294" i="13"/>
  <c r="K293" i="13"/>
  <c r="H293" i="13"/>
  <c r="E293" i="13"/>
  <c r="C293" i="13"/>
  <c r="K292" i="13"/>
  <c r="H292" i="13"/>
  <c r="E292" i="13"/>
  <c r="C292" i="13"/>
  <c r="K291" i="13"/>
  <c r="H291" i="13"/>
  <c r="E291" i="13"/>
  <c r="C291" i="13"/>
  <c r="K290" i="13"/>
  <c r="H290" i="13"/>
  <c r="E290" i="13"/>
  <c r="C290" i="13"/>
  <c r="K289" i="13"/>
  <c r="H289" i="13"/>
  <c r="E289" i="13"/>
  <c r="C289" i="13"/>
  <c r="K288" i="13"/>
  <c r="H288" i="13"/>
  <c r="E288" i="13"/>
  <c r="C288" i="13"/>
  <c r="K287" i="13"/>
  <c r="H287" i="13"/>
  <c r="E287" i="13"/>
  <c r="C287" i="13"/>
  <c r="K286" i="13"/>
  <c r="H286" i="13"/>
  <c r="E286" i="13"/>
  <c r="C286" i="13"/>
  <c r="K285" i="13"/>
  <c r="H285" i="13"/>
  <c r="E285" i="13"/>
  <c r="C285" i="13"/>
  <c r="K284" i="13"/>
  <c r="H284" i="13"/>
  <c r="E284" i="13"/>
  <c r="C284" i="13"/>
  <c r="K283" i="13"/>
  <c r="H283" i="13"/>
  <c r="E283" i="13"/>
  <c r="C283" i="13"/>
  <c r="K282" i="13"/>
  <c r="H282" i="13"/>
  <c r="E282" i="13"/>
  <c r="C282" i="13"/>
  <c r="K281" i="13"/>
  <c r="H281" i="13"/>
  <c r="E281" i="13"/>
  <c r="C281" i="13"/>
  <c r="K280" i="13"/>
  <c r="H280" i="13"/>
  <c r="E280" i="13"/>
  <c r="C280" i="13"/>
  <c r="K279" i="13"/>
  <c r="H279" i="13"/>
  <c r="E279" i="13"/>
  <c r="C279" i="13"/>
  <c r="K278" i="13"/>
  <c r="H278" i="13"/>
  <c r="E278" i="13"/>
  <c r="C278" i="13"/>
  <c r="K277" i="13"/>
  <c r="H277" i="13"/>
  <c r="E277" i="13"/>
  <c r="C277" i="13"/>
  <c r="K276" i="13"/>
  <c r="H276" i="13"/>
  <c r="E276" i="13"/>
  <c r="C276" i="13"/>
  <c r="K275" i="13"/>
  <c r="H275" i="13"/>
  <c r="E275" i="13"/>
  <c r="C275" i="13"/>
  <c r="K274" i="13"/>
  <c r="H274" i="13"/>
  <c r="E274" i="13"/>
  <c r="C274" i="13"/>
  <c r="K273" i="13"/>
  <c r="H273" i="13"/>
  <c r="E273" i="13"/>
  <c r="C273" i="13"/>
  <c r="K272" i="13"/>
  <c r="H272" i="13"/>
  <c r="E272" i="13"/>
  <c r="C272" i="13"/>
  <c r="K271" i="13"/>
  <c r="H271" i="13"/>
  <c r="E271" i="13"/>
  <c r="C271" i="13"/>
  <c r="K270" i="13"/>
  <c r="H270" i="13"/>
  <c r="E270" i="13"/>
  <c r="C270" i="13"/>
  <c r="K269" i="13"/>
  <c r="H269" i="13"/>
  <c r="E269" i="13"/>
  <c r="C269" i="13"/>
  <c r="K268" i="13"/>
  <c r="H268" i="13"/>
  <c r="E268" i="13"/>
  <c r="C268" i="13"/>
  <c r="K267" i="13"/>
  <c r="H267" i="13"/>
  <c r="E267" i="13"/>
  <c r="C267" i="13"/>
  <c r="K266" i="13"/>
  <c r="H266" i="13"/>
  <c r="E266" i="13"/>
  <c r="C266" i="13"/>
  <c r="K265" i="13"/>
  <c r="H265" i="13"/>
  <c r="E265" i="13"/>
  <c r="C265" i="13"/>
  <c r="K264" i="13"/>
  <c r="H264" i="13"/>
  <c r="E264" i="13"/>
  <c r="C264" i="13"/>
  <c r="K263" i="13"/>
  <c r="H263" i="13"/>
  <c r="E263" i="13"/>
  <c r="C263" i="13"/>
  <c r="K262" i="13"/>
  <c r="H262" i="13"/>
  <c r="E262" i="13"/>
  <c r="C262" i="13"/>
  <c r="K261" i="13"/>
  <c r="H261" i="13"/>
  <c r="E261" i="13"/>
  <c r="C261" i="13"/>
  <c r="K260" i="13"/>
  <c r="H260" i="13"/>
  <c r="E260" i="13"/>
  <c r="C260" i="13"/>
  <c r="K259" i="13"/>
  <c r="H259" i="13"/>
  <c r="E259" i="13"/>
  <c r="C259" i="13"/>
  <c r="K258" i="13"/>
  <c r="H258" i="13"/>
  <c r="E258" i="13"/>
  <c r="C258" i="13"/>
  <c r="K257" i="13"/>
  <c r="H257" i="13"/>
  <c r="E257" i="13"/>
  <c r="C257" i="13"/>
  <c r="K256" i="13"/>
  <c r="H256" i="13"/>
  <c r="E256" i="13"/>
  <c r="C256" i="13"/>
  <c r="K255" i="13"/>
  <c r="H255" i="13"/>
  <c r="E255" i="13"/>
  <c r="C255" i="13"/>
  <c r="K254" i="13"/>
  <c r="H254" i="13"/>
  <c r="E254" i="13"/>
  <c r="C254" i="13"/>
  <c r="K253" i="13"/>
  <c r="H253" i="13"/>
  <c r="E253" i="13"/>
  <c r="C253" i="13"/>
  <c r="K252" i="13"/>
  <c r="H252" i="13"/>
  <c r="E252" i="13"/>
  <c r="C252" i="13"/>
  <c r="K251" i="13"/>
  <c r="H251" i="13"/>
  <c r="E251" i="13"/>
  <c r="C251" i="13"/>
  <c r="K250" i="13"/>
  <c r="H250" i="13"/>
  <c r="E250" i="13"/>
  <c r="C250" i="13"/>
  <c r="K249" i="13"/>
  <c r="H249" i="13"/>
  <c r="E249" i="13"/>
  <c r="C249" i="13"/>
  <c r="K248" i="13"/>
  <c r="H248" i="13"/>
  <c r="E248" i="13"/>
  <c r="C248" i="13"/>
  <c r="K247" i="13"/>
  <c r="H247" i="13"/>
  <c r="E247" i="13"/>
  <c r="C247" i="13"/>
  <c r="K246" i="13"/>
  <c r="H246" i="13"/>
  <c r="E246" i="13"/>
  <c r="C246" i="13"/>
  <c r="K245" i="13"/>
  <c r="H245" i="13"/>
  <c r="E245" i="13"/>
  <c r="C245" i="13"/>
  <c r="K244" i="13"/>
  <c r="H244" i="13"/>
  <c r="E244" i="13"/>
  <c r="C244" i="13"/>
  <c r="K243" i="13"/>
  <c r="H243" i="13"/>
  <c r="E243" i="13"/>
  <c r="C243" i="13"/>
  <c r="K242" i="13"/>
  <c r="H242" i="13"/>
  <c r="E242" i="13"/>
  <c r="C242" i="13"/>
  <c r="K241" i="13"/>
  <c r="H241" i="13"/>
  <c r="E241" i="13"/>
  <c r="C241" i="13"/>
  <c r="K240" i="13"/>
  <c r="H240" i="13"/>
  <c r="E240" i="13"/>
  <c r="C240" i="13"/>
  <c r="K239" i="13"/>
  <c r="H239" i="13"/>
  <c r="E239" i="13"/>
  <c r="C239" i="13"/>
  <c r="K238" i="13"/>
  <c r="H238" i="13"/>
  <c r="E238" i="13"/>
  <c r="C238" i="13"/>
  <c r="K237" i="13"/>
  <c r="H237" i="13"/>
  <c r="E237" i="13"/>
  <c r="C237" i="13"/>
  <c r="K236" i="13"/>
  <c r="H236" i="13"/>
  <c r="E236" i="13"/>
  <c r="C236" i="13"/>
  <c r="K235" i="13"/>
  <c r="H235" i="13"/>
  <c r="E235" i="13"/>
  <c r="C235" i="13"/>
  <c r="K234" i="13"/>
  <c r="H234" i="13"/>
  <c r="E234" i="13"/>
  <c r="C234" i="13"/>
  <c r="K233" i="13"/>
  <c r="H233" i="13"/>
  <c r="E233" i="13"/>
  <c r="C233" i="13"/>
  <c r="K232" i="13"/>
  <c r="H232" i="13"/>
  <c r="E232" i="13"/>
  <c r="C232" i="13"/>
  <c r="K231" i="13"/>
  <c r="H231" i="13"/>
  <c r="E231" i="13"/>
  <c r="C231" i="13"/>
  <c r="K230" i="13"/>
  <c r="H230" i="13"/>
  <c r="E230" i="13"/>
  <c r="C230" i="13"/>
  <c r="K229" i="13"/>
  <c r="H229" i="13"/>
  <c r="E229" i="13"/>
  <c r="C229" i="13"/>
  <c r="K228" i="13"/>
  <c r="H228" i="13"/>
  <c r="E228" i="13"/>
  <c r="C228" i="13"/>
  <c r="K227" i="13"/>
  <c r="H227" i="13"/>
  <c r="E227" i="13"/>
  <c r="C227" i="13"/>
  <c r="K226" i="13"/>
  <c r="H226" i="13"/>
  <c r="E226" i="13"/>
  <c r="C226" i="13"/>
  <c r="K225" i="13"/>
  <c r="H225" i="13"/>
  <c r="E225" i="13"/>
  <c r="C225" i="13"/>
  <c r="K224" i="13"/>
  <c r="H224" i="13"/>
  <c r="E224" i="13"/>
  <c r="C224" i="13"/>
  <c r="K223" i="13"/>
  <c r="H223" i="13"/>
  <c r="E223" i="13"/>
  <c r="C223" i="13"/>
  <c r="K222" i="13"/>
  <c r="H222" i="13"/>
  <c r="E222" i="13"/>
  <c r="C222" i="13"/>
  <c r="K221" i="13"/>
  <c r="H221" i="13"/>
  <c r="E221" i="13"/>
  <c r="C221" i="13"/>
  <c r="K220" i="13"/>
  <c r="H220" i="13"/>
  <c r="E220" i="13"/>
  <c r="C220" i="13"/>
  <c r="N219" i="13"/>
  <c r="K219" i="13"/>
  <c r="H219" i="13"/>
  <c r="E219" i="13"/>
  <c r="C219" i="13"/>
  <c r="N218" i="13"/>
  <c r="K218" i="13"/>
  <c r="H218" i="13"/>
  <c r="E218" i="13"/>
  <c r="C218" i="13"/>
  <c r="N217" i="13"/>
  <c r="K217" i="13"/>
  <c r="H217" i="13"/>
  <c r="E217" i="13"/>
  <c r="C217" i="13"/>
  <c r="N216" i="13"/>
  <c r="K216" i="13"/>
  <c r="H216" i="13"/>
  <c r="E216" i="13"/>
  <c r="C216" i="13"/>
  <c r="N215" i="13"/>
  <c r="K215" i="13"/>
  <c r="H215" i="13"/>
  <c r="E215" i="13"/>
  <c r="C215" i="13"/>
  <c r="N214" i="13"/>
  <c r="K214" i="13"/>
  <c r="H214" i="13"/>
  <c r="E214" i="13"/>
  <c r="C214" i="13"/>
  <c r="K213" i="13"/>
  <c r="H213" i="13"/>
  <c r="E213" i="13"/>
  <c r="C213" i="13"/>
  <c r="N212" i="13"/>
  <c r="K212" i="13"/>
  <c r="H212" i="13"/>
  <c r="E212" i="13"/>
  <c r="C212" i="13"/>
  <c r="N211" i="13"/>
  <c r="K211" i="13"/>
  <c r="H211" i="13"/>
  <c r="E211" i="13"/>
  <c r="C211" i="13"/>
  <c r="N210" i="13"/>
  <c r="K210" i="13"/>
  <c r="H210" i="13"/>
  <c r="E210" i="13"/>
  <c r="C210" i="13"/>
  <c r="N209" i="13"/>
  <c r="K209" i="13"/>
  <c r="H209" i="13"/>
  <c r="E209" i="13"/>
  <c r="C209" i="13"/>
  <c r="N208" i="13"/>
  <c r="K208" i="13"/>
  <c r="H208" i="13"/>
  <c r="E208" i="13"/>
  <c r="C208" i="13"/>
  <c r="N207" i="13"/>
  <c r="K207" i="13"/>
  <c r="H207" i="13"/>
  <c r="E207" i="13"/>
  <c r="C207" i="13"/>
  <c r="N206" i="13"/>
  <c r="K206" i="13"/>
  <c r="H206" i="13"/>
  <c r="E206" i="13"/>
  <c r="C206" i="13"/>
  <c r="N205" i="13"/>
  <c r="K205" i="13"/>
  <c r="H205" i="13"/>
  <c r="E205" i="13"/>
  <c r="C205" i="13"/>
  <c r="N204" i="13"/>
  <c r="K204" i="13"/>
  <c r="H204" i="13"/>
  <c r="E204" i="13"/>
  <c r="C204" i="13"/>
  <c r="N203" i="13"/>
  <c r="K203" i="13"/>
  <c r="H203" i="13"/>
  <c r="E203" i="13"/>
  <c r="C203" i="13"/>
  <c r="N202" i="13"/>
  <c r="K202" i="13"/>
  <c r="H202" i="13"/>
  <c r="E202" i="13"/>
  <c r="C202" i="13"/>
  <c r="N201" i="13"/>
  <c r="K201" i="13"/>
  <c r="H201" i="13"/>
  <c r="E201" i="13"/>
  <c r="C201" i="13"/>
  <c r="N200" i="13"/>
  <c r="K200" i="13"/>
  <c r="H200" i="13"/>
  <c r="E200" i="13"/>
  <c r="C200" i="13"/>
  <c r="N199" i="13"/>
  <c r="K199" i="13"/>
  <c r="H199" i="13"/>
  <c r="E199" i="13"/>
  <c r="C199" i="13"/>
  <c r="N198" i="13"/>
  <c r="K198" i="13"/>
  <c r="H198" i="13"/>
  <c r="E198" i="13"/>
  <c r="C198" i="13"/>
  <c r="N197" i="13"/>
  <c r="K197" i="13"/>
  <c r="H197" i="13"/>
  <c r="E197" i="13"/>
  <c r="C197" i="13"/>
  <c r="N196" i="13"/>
  <c r="K196" i="13"/>
  <c r="H196" i="13"/>
  <c r="E196" i="13"/>
  <c r="C196" i="13"/>
  <c r="N195" i="13"/>
  <c r="K195" i="13"/>
  <c r="H195" i="13"/>
  <c r="E195" i="13"/>
  <c r="C195" i="13"/>
  <c r="N194" i="13"/>
  <c r="K194" i="13"/>
  <c r="H194" i="13"/>
  <c r="E194" i="13"/>
  <c r="C194" i="13"/>
  <c r="N193" i="13"/>
  <c r="K193" i="13"/>
  <c r="H193" i="13"/>
  <c r="E193" i="13"/>
  <c r="C193" i="13"/>
  <c r="N192" i="13"/>
  <c r="K192" i="13"/>
  <c r="H192" i="13"/>
  <c r="E192" i="13"/>
  <c r="C192" i="13"/>
  <c r="N191" i="13"/>
  <c r="K191" i="13"/>
  <c r="H191" i="13"/>
  <c r="E191" i="13"/>
  <c r="C191" i="13"/>
  <c r="N190" i="13"/>
  <c r="K190" i="13"/>
  <c r="H190" i="13"/>
  <c r="E190" i="13"/>
  <c r="C190" i="13"/>
  <c r="N189" i="13"/>
  <c r="K189" i="13"/>
  <c r="H189" i="13"/>
  <c r="E189" i="13"/>
  <c r="C189" i="13"/>
  <c r="N188" i="13"/>
  <c r="K188" i="13"/>
  <c r="H188" i="13"/>
  <c r="E188" i="13"/>
  <c r="C188" i="13"/>
  <c r="N187" i="13"/>
  <c r="K187" i="13"/>
  <c r="H187" i="13"/>
  <c r="E187" i="13"/>
  <c r="C187" i="13"/>
  <c r="N186" i="13"/>
  <c r="K186" i="13"/>
  <c r="H186" i="13"/>
  <c r="E186" i="13"/>
  <c r="C186" i="13"/>
  <c r="N185" i="13"/>
  <c r="K185" i="13"/>
  <c r="H185" i="13"/>
  <c r="E185" i="13"/>
  <c r="C185" i="13"/>
  <c r="N184" i="13"/>
  <c r="K184" i="13"/>
  <c r="H184" i="13"/>
  <c r="E184" i="13"/>
  <c r="C184" i="13"/>
  <c r="N183" i="13"/>
  <c r="K183" i="13"/>
  <c r="H183" i="13"/>
  <c r="E183" i="13"/>
  <c r="C183" i="13"/>
  <c r="N182" i="13"/>
  <c r="K182" i="13"/>
  <c r="H182" i="13"/>
  <c r="E182" i="13"/>
  <c r="C182" i="13"/>
  <c r="N181" i="13"/>
  <c r="K181" i="13"/>
  <c r="H181" i="13"/>
  <c r="E181" i="13"/>
  <c r="C181" i="13"/>
  <c r="N180" i="13"/>
  <c r="K180" i="13"/>
  <c r="H180" i="13"/>
  <c r="E180" i="13"/>
  <c r="C180" i="13"/>
  <c r="N179" i="13"/>
  <c r="K179" i="13"/>
  <c r="H179" i="13"/>
  <c r="C179" i="13"/>
  <c r="N178" i="13"/>
  <c r="K178" i="13"/>
  <c r="H178" i="13"/>
  <c r="C178" i="13"/>
  <c r="N177" i="13"/>
  <c r="K177" i="13"/>
  <c r="H177" i="13"/>
  <c r="C177" i="13"/>
  <c r="N176" i="13"/>
  <c r="K176" i="13"/>
  <c r="H176" i="13"/>
  <c r="C176" i="13"/>
  <c r="N175" i="13"/>
  <c r="K175" i="13"/>
  <c r="H175" i="13"/>
  <c r="C175" i="13"/>
  <c r="N174" i="13"/>
  <c r="K174" i="13"/>
  <c r="H174" i="13"/>
  <c r="C174" i="13"/>
  <c r="N173" i="13"/>
  <c r="K173" i="13"/>
  <c r="H173" i="13"/>
  <c r="C173" i="13"/>
  <c r="N172" i="13"/>
  <c r="K172" i="13"/>
  <c r="H172" i="13"/>
  <c r="C172" i="13"/>
  <c r="N171" i="13"/>
  <c r="K171" i="13"/>
  <c r="H171" i="13"/>
  <c r="C171" i="13"/>
  <c r="N170" i="13"/>
  <c r="K170" i="13"/>
  <c r="H170" i="13"/>
  <c r="C170" i="13"/>
  <c r="N169" i="13"/>
  <c r="K169" i="13"/>
  <c r="H169" i="13"/>
  <c r="C169" i="13"/>
  <c r="N168" i="13"/>
  <c r="K168" i="13"/>
  <c r="H168" i="13"/>
  <c r="C168" i="13"/>
  <c r="N167" i="13"/>
  <c r="K167" i="13"/>
  <c r="H167" i="13"/>
  <c r="C167" i="13"/>
  <c r="N166" i="13"/>
  <c r="K166" i="13"/>
  <c r="H166" i="13"/>
  <c r="C166" i="13"/>
  <c r="N165" i="13"/>
  <c r="K165" i="13"/>
  <c r="H165" i="13"/>
  <c r="C165" i="13"/>
  <c r="N164" i="13"/>
  <c r="K164" i="13"/>
  <c r="H164" i="13"/>
  <c r="C164" i="13"/>
  <c r="N163" i="13"/>
  <c r="K163" i="13"/>
  <c r="H163" i="13"/>
  <c r="C163" i="13"/>
  <c r="N162" i="13"/>
  <c r="K162" i="13"/>
  <c r="H162" i="13"/>
  <c r="C162" i="13"/>
  <c r="N161" i="13"/>
  <c r="K161" i="13"/>
  <c r="H161" i="13"/>
  <c r="C161" i="13"/>
  <c r="N160" i="13"/>
  <c r="K160" i="13"/>
  <c r="H160" i="13"/>
  <c r="C160" i="13"/>
  <c r="N159" i="13"/>
  <c r="K159" i="13"/>
  <c r="H159" i="13"/>
  <c r="C159" i="13"/>
  <c r="N158" i="13"/>
  <c r="K158" i="13"/>
  <c r="H158" i="13"/>
  <c r="E158" i="13"/>
  <c r="C158" i="13"/>
  <c r="N157" i="13"/>
  <c r="K157" i="13"/>
  <c r="H157" i="13"/>
  <c r="E157" i="13"/>
  <c r="C157" i="13"/>
  <c r="N156" i="13"/>
  <c r="K156" i="13"/>
  <c r="H156" i="13"/>
  <c r="E156" i="13"/>
  <c r="C156" i="13"/>
  <c r="N155" i="13"/>
  <c r="K155" i="13"/>
  <c r="H155" i="13"/>
  <c r="E155" i="13"/>
  <c r="C155" i="13"/>
  <c r="N154" i="13"/>
  <c r="K154" i="13"/>
  <c r="H154" i="13"/>
  <c r="E154" i="13"/>
  <c r="C154" i="13"/>
  <c r="N153" i="13"/>
  <c r="K153" i="13"/>
  <c r="H153" i="13"/>
  <c r="E153" i="13"/>
  <c r="C153" i="13"/>
  <c r="N152" i="13"/>
  <c r="K152" i="13"/>
  <c r="H152" i="13"/>
  <c r="E152" i="13"/>
  <c r="C152" i="13"/>
  <c r="N151" i="13"/>
  <c r="K151" i="13"/>
  <c r="H151" i="13"/>
  <c r="E151" i="13"/>
  <c r="I151" i="13" s="1"/>
  <c r="C151" i="13"/>
  <c r="N150" i="13"/>
  <c r="K150" i="13"/>
  <c r="H150" i="13"/>
  <c r="E150" i="13"/>
  <c r="C150" i="13"/>
  <c r="N149" i="13"/>
  <c r="K149" i="13"/>
  <c r="H149" i="13"/>
  <c r="E149" i="13"/>
  <c r="C149" i="13"/>
  <c r="N148" i="13"/>
  <c r="K148" i="13"/>
  <c r="H148" i="13"/>
  <c r="E148" i="13"/>
  <c r="C148" i="13"/>
  <c r="N147" i="13"/>
  <c r="K147" i="13"/>
  <c r="H147" i="13"/>
  <c r="E147" i="13"/>
  <c r="C147" i="13"/>
  <c r="N146" i="13"/>
  <c r="K146" i="13"/>
  <c r="H146" i="13"/>
  <c r="E146" i="13"/>
  <c r="C146" i="13"/>
  <c r="N145" i="13"/>
  <c r="K145" i="13"/>
  <c r="H145" i="13"/>
  <c r="E145" i="13"/>
  <c r="C145" i="13"/>
  <c r="N144" i="13"/>
  <c r="K144" i="13"/>
  <c r="H144" i="13"/>
  <c r="E144" i="13"/>
  <c r="C144" i="13"/>
  <c r="N143" i="13"/>
  <c r="K143" i="13"/>
  <c r="H143" i="13"/>
  <c r="E143" i="13"/>
  <c r="I143" i="13" s="1"/>
  <c r="C143" i="13"/>
  <c r="N142" i="13"/>
  <c r="K142" i="13"/>
  <c r="H142" i="13"/>
  <c r="E142" i="13"/>
  <c r="C142" i="13"/>
  <c r="N141" i="13"/>
  <c r="K141" i="13"/>
  <c r="H141" i="13"/>
  <c r="E141" i="13"/>
  <c r="C141" i="13"/>
  <c r="N140" i="13"/>
  <c r="K140" i="13"/>
  <c r="H140" i="13"/>
  <c r="E140" i="13"/>
  <c r="C140" i="13"/>
  <c r="N139" i="13"/>
  <c r="K139" i="13"/>
  <c r="H139" i="13"/>
  <c r="E139" i="13"/>
  <c r="C139" i="13"/>
  <c r="N138" i="13"/>
  <c r="K138" i="13"/>
  <c r="H138" i="13"/>
  <c r="E138" i="13"/>
  <c r="C138" i="13"/>
  <c r="N137" i="13"/>
  <c r="K137" i="13"/>
  <c r="H137" i="13"/>
  <c r="E137" i="13"/>
  <c r="C137" i="13"/>
  <c r="N136" i="13"/>
  <c r="K136" i="13"/>
  <c r="H136" i="13"/>
  <c r="E136" i="13"/>
  <c r="C136" i="13"/>
  <c r="N135" i="13"/>
  <c r="K135" i="13"/>
  <c r="H135" i="13"/>
  <c r="E135" i="13"/>
  <c r="C135" i="13"/>
  <c r="N134" i="13"/>
  <c r="K134" i="13"/>
  <c r="H134" i="13"/>
  <c r="E134" i="13"/>
  <c r="C134" i="13"/>
  <c r="N133" i="13"/>
  <c r="K133" i="13"/>
  <c r="H133" i="13"/>
  <c r="E133" i="13"/>
  <c r="C133" i="13"/>
  <c r="N132" i="13"/>
  <c r="K132" i="13"/>
  <c r="H132" i="13"/>
  <c r="E132" i="13"/>
  <c r="C132" i="13"/>
  <c r="N131" i="13"/>
  <c r="K131" i="13"/>
  <c r="H131" i="13"/>
  <c r="E131" i="13"/>
  <c r="C131" i="13"/>
  <c r="N130" i="13"/>
  <c r="K130" i="13"/>
  <c r="H130" i="13"/>
  <c r="E130" i="13"/>
  <c r="C130" i="13"/>
  <c r="N129" i="13"/>
  <c r="K129" i="13"/>
  <c r="H129" i="13"/>
  <c r="E129" i="13"/>
  <c r="C129" i="13"/>
  <c r="N128" i="13"/>
  <c r="K128" i="13"/>
  <c r="H128" i="13"/>
  <c r="E128" i="13"/>
  <c r="C128" i="13"/>
  <c r="N127" i="13"/>
  <c r="K127" i="13"/>
  <c r="H127" i="13"/>
  <c r="E127" i="13"/>
  <c r="C127" i="13"/>
  <c r="N126" i="13"/>
  <c r="K126" i="13"/>
  <c r="H126" i="13"/>
  <c r="E126" i="13"/>
  <c r="C126" i="13"/>
  <c r="N125" i="13"/>
  <c r="K125" i="13"/>
  <c r="H125" i="13"/>
  <c r="E125" i="13"/>
  <c r="C125" i="13"/>
  <c r="N124" i="13"/>
  <c r="K124" i="13"/>
  <c r="H124" i="13"/>
  <c r="E124" i="13"/>
  <c r="C124" i="13"/>
  <c r="N123" i="13"/>
  <c r="K123" i="13"/>
  <c r="H123" i="13"/>
  <c r="E123" i="13"/>
  <c r="C123" i="13"/>
  <c r="N122" i="13"/>
  <c r="K122" i="13"/>
  <c r="H122" i="13"/>
  <c r="E122" i="13"/>
  <c r="C122" i="13"/>
  <c r="N121" i="13"/>
  <c r="K121" i="13"/>
  <c r="H121" i="13"/>
  <c r="E121" i="13"/>
  <c r="C121" i="13"/>
  <c r="N120" i="13"/>
  <c r="K120" i="13"/>
  <c r="H120" i="13"/>
  <c r="E120" i="13"/>
  <c r="C120" i="13"/>
  <c r="N119" i="13"/>
  <c r="K119" i="13"/>
  <c r="H119" i="13"/>
  <c r="E119" i="13"/>
  <c r="C119" i="13"/>
  <c r="N118" i="13"/>
  <c r="K118" i="13"/>
  <c r="H118" i="13"/>
  <c r="E118" i="13"/>
  <c r="C118" i="13"/>
  <c r="N117" i="13"/>
  <c r="K117" i="13"/>
  <c r="H117" i="13"/>
  <c r="E117" i="13"/>
  <c r="C117" i="13"/>
  <c r="N116" i="13"/>
  <c r="K116" i="13"/>
  <c r="H116" i="13"/>
  <c r="E116" i="13"/>
  <c r="C116" i="13"/>
  <c r="N115" i="13"/>
  <c r="K115" i="13"/>
  <c r="H115" i="13"/>
  <c r="E115" i="13"/>
  <c r="C115" i="13"/>
  <c r="N114" i="13"/>
  <c r="K114" i="13"/>
  <c r="H114" i="13"/>
  <c r="E114" i="13"/>
  <c r="C114" i="13"/>
  <c r="N113" i="13"/>
  <c r="K113" i="13"/>
  <c r="H113" i="13"/>
  <c r="E113" i="13"/>
  <c r="C113" i="13"/>
  <c r="K112" i="13"/>
  <c r="H112" i="13"/>
  <c r="E112" i="13"/>
  <c r="C112" i="13"/>
  <c r="K111" i="13"/>
  <c r="H111" i="13"/>
  <c r="E111" i="13"/>
  <c r="C111" i="13"/>
  <c r="K110" i="13"/>
  <c r="H110" i="13"/>
  <c r="E110" i="13"/>
  <c r="C110" i="13"/>
  <c r="K109" i="13"/>
  <c r="H109" i="13"/>
  <c r="E109" i="13"/>
  <c r="C109" i="13"/>
  <c r="K108" i="13"/>
  <c r="H108" i="13"/>
  <c r="E108" i="13"/>
  <c r="C108" i="13"/>
  <c r="K107" i="13"/>
  <c r="H107" i="13"/>
  <c r="E107" i="13"/>
  <c r="I107" i="13" s="1"/>
  <c r="C107" i="13"/>
  <c r="K106" i="13"/>
  <c r="H106" i="13"/>
  <c r="E106" i="13"/>
  <c r="C106" i="13"/>
  <c r="K105" i="13"/>
  <c r="H105" i="13"/>
  <c r="E105" i="13"/>
  <c r="C105" i="13"/>
  <c r="K104" i="13"/>
  <c r="H104" i="13"/>
  <c r="E104" i="13"/>
  <c r="C104" i="13"/>
  <c r="K103" i="13"/>
  <c r="H103" i="13"/>
  <c r="E103" i="13"/>
  <c r="I103" i="13" s="1"/>
  <c r="C103" i="13"/>
  <c r="K102" i="13"/>
  <c r="H102" i="13"/>
  <c r="E102" i="13"/>
  <c r="C102" i="13"/>
  <c r="K101" i="13"/>
  <c r="H101" i="13"/>
  <c r="E101" i="13"/>
  <c r="I101" i="13" s="1"/>
  <c r="C101" i="13"/>
  <c r="K100" i="13"/>
  <c r="H100" i="13"/>
  <c r="E100" i="13"/>
  <c r="C100" i="13"/>
  <c r="K99" i="13"/>
  <c r="H99" i="13"/>
  <c r="E99" i="13"/>
  <c r="C99" i="13"/>
  <c r="K98" i="13"/>
  <c r="H98" i="13"/>
  <c r="E98" i="13"/>
  <c r="C98" i="13"/>
  <c r="K97" i="13"/>
  <c r="H97" i="13"/>
  <c r="E97" i="13"/>
  <c r="I97" i="13" s="1"/>
  <c r="C97" i="13"/>
  <c r="K96" i="13"/>
  <c r="H96" i="13"/>
  <c r="E96" i="13"/>
  <c r="C96" i="13"/>
  <c r="K95" i="13"/>
  <c r="H95" i="13"/>
  <c r="E95" i="13"/>
  <c r="C95" i="13"/>
  <c r="K94" i="13"/>
  <c r="H94" i="13"/>
  <c r="E94" i="13"/>
  <c r="C94" i="13"/>
  <c r="K93" i="13"/>
  <c r="H93" i="13"/>
  <c r="E93" i="13"/>
  <c r="C93" i="13"/>
  <c r="K92" i="13"/>
  <c r="H92" i="13"/>
  <c r="E92" i="13"/>
  <c r="C92" i="13"/>
  <c r="K91" i="13"/>
  <c r="H91" i="13"/>
  <c r="E91" i="13"/>
  <c r="I91" i="13" s="1"/>
  <c r="C91" i="13"/>
  <c r="K90" i="13"/>
  <c r="H90" i="13"/>
  <c r="E90" i="13"/>
  <c r="C90" i="13"/>
  <c r="K89" i="13"/>
  <c r="H89" i="13"/>
  <c r="E89" i="13"/>
  <c r="C89" i="13"/>
  <c r="K88" i="13"/>
  <c r="H88" i="13"/>
  <c r="E88" i="13"/>
  <c r="C88" i="13"/>
  <c r="K87" i="13"/>
  <c r="H87" i="13"/>
  <c r="E87" i="13"/>
  <c r="I87" i="13" s="1"/>
  <c r="C87" i="13"/>
  <c r="K86" i="13"/>
  <c r="H86" i="13"/>
  <c r="E86" i="13"/>
  <c r="C86" i="13"/>
  <c r="K85" i="13"/>
  <c r="H85" i="13"/>
  <c r="E85" i="13"/>
  <c r="I85" i="13" s="1"/>
  <c r="C85" i="13"/>
  <c r="K84" i="13"/>
  <c r="H84" i="13"/>
  <c r="E84" i="13"/>
  <c r="C84" i="13"/>
  <c r="K83" i="13"/>
  <c r="H83" i="13"/>
  <c r="E83" i="13"/>
  <c r="C83" i="13"/>
  <c r="K82" i="13"/>
  <c r="H82" i="13"/>
  <c r="E82" i="13"/>
  <c r="C82" i="13"/>
  <c r="K81" i="13"/>
  <c r="H81" i="13"/>
  <c r="E81" i="13"/>
  <c r="I81" i="13" s="1"/>
  <c r="C81" i="13"/>
  <c r="K80" i="13"/>
  <c r="H80" i="13"/>
  <c r="E80" i="13"/>
  <c r="C80" i="13"/>
  <c r="K79" i="13"/>
  <c r="H79" i="13"/>
  <c r="E79" i="13"/>
  <c r="C79" i="13"/>
  <c r="K78" i="13"/>
  <c r="H78" i="13"/>
  <c r="E78" i="13"/>
  <c r="C78" i="13"/>
  <c r="K77" i="13"/>
  <c r="H77" i="13"/>
  <c r="E77" i="13"/>
  <c r="C77" i="13"/>
  <c r="K76" i="13"/>
  <c r="H76" i="13"/>
  <c r="E76" i="13"/>
  <c r="C76" i="13"/>
  <c r="K75" i="13"/>
  <c r="H75" i="13"/>
  <c r="E75" i="13"/>
  <c r="I75" i="13" s="1"/>
  <c r="C75" i="13"/>
  <c r="K74" i="13"/>
  <c r="H74" i="13"/>
  <c r="E74" i="13"/>
  <c r="C74" i="13"/>
  <c r="K73" i="13"/>
  <c r="H73" i="13"/>
  <c r="E73" i="13"/>
  <c r="C73" i="13"/>
  <c r="K72" i="13"/>
  <c r="H72" i="13"/>
  <c r="E72" i="13"/>
  <c r="C72" i="13"/>
  <c r="K71" i="13"/>
  <c r="H71" i="13"/>
  <c r="E71" i="13"/>
  <c r="I71" i="13" s="1"/>
  <c r="C71" i="13"/>
  <c r="K70" i="13"/>
  <c r="H70" i="13"/>
  <c r="E70" i="13"/>
  <c r="C70" i="13"/>
  <c r="K69" i="13"/>
  <c r="H69" i="13"/>
  <c r="E69" i="13"/>
  <c r="I69" i="13" s="1"/>
  <c r="C69" i="13"/>
  <c r="K68" i="13"/>
  <c r="H68" i="13"/>
  <c r="E68" i="13"/>
  <c r="C68" i="13"/>
  <c r="K67" i="13"/>
  <c r="H67" i="13"/>
  <c r="E67" i="13"/>
  <c r="C67" i="13"/>
  <c r="K66" i="13"/>
  <c r="H66" i="13"/>
  <c r="E66" i="13"/>
  <c r="C66" i="13"/>
  <c r="K65" i="13"/>
  <c r="H65" i="13"/>
  <c r="E65" i="13"/>
  <c r="I65" i="13" s="1"/>
  <c r="C65" i="13"/>
  <c r="K64" i="13"/>
  <c r="H64" i="13"/>
  <c r="E64" i="13"/>
  <c r="C64" i="13"/>
  <c r="K63" i="13"/>
  <c r="H63" i="13"/>
  <c r="E63" i="13"/>
  <c r="C63" i="13"/>
  <c r="K62" i="13"/>
  <c r="H62" i="13"/>
  <c r="E62" i="13"/>
  <c r="C62" i="13"/>
  <c r="K61" i="13"/>
  <c r="H61" i="13"/>
  <c r="E61" i="13"/>
  <c r="C61" i="13"/>
  <c r="K60" i="13"/>
  <c r="H60" i="13"/>
  <c r="E60" i="13"/>
  <c r="C60" i="13"/>
  <c r="K59" i="13"/>
  <c r="H59" i="13"/>
  <c r="E59" i="13"/>
  <c r="I59" i="13" s="1"/>
  <c r="C59" i="13"/>
  <c r="K58" i="13"/>
  <c r="H58" i="13"/>
  <c r="E58" i="13"/>
  <c r="C58" i="13"/>
  <c r="K57" i="13"/>
  <c r="H57" i="13"/>
  <c r="E57" i="13"/>
  <c r="C57" i="13"/>
  <c r="K56" i="13"/>
  <c r="H56" i="13"/>
  <c r="E56" i="13"/>
  <c r="C56" i="13"/>
  <c r="K55" i="13"/>
  <c r="H55" i="13"/>
  <c r="E55" i="13"/>
  <c r="I55" i="13" s="1"/>
  <c r="C55" i="13"/>
  <c r="K54" i="13"/>
  <c r="H54" i="13"/>
  <c r="E54" i="13"/>
  <c r="C54" i="13"/>
  <c r="K53" i="13"/>
  <c r="H53" i="13"/>
  <c r="E53" i="13"/>
  <c r="I53" i="13" s="1"/>
  <c r="C53" i="13"/>
  <c r="K52" i="13"/>
  <c r="H52" i="13"/>
  <c r="E52" i="13"/>
  <c r="C52" i="13"/>
  <c r="K51" i="13"/>
  <c r="H51" i="13"/>
  <c r="E51" i="13"/>
  <c r="C51" i="13"/>
  <c r="K50" i="13"/>
  <c r="H50" i="13"/>
  <c r="E50" i="13"/>
  <c r="C50" i="13"/>
  <c r="K49" i="13"/>
  <c r="H49" i="13"/>
  <c r="E49" i="13"/>
  <c r="I49" i="13" s="1"/>
  <c r="C49" i="13"/>
  <c r="K48" i="13"/>
  <c r="H48" i="13"/>
  <c r="E48" i="13"/>
  <c r="C48" i="13"/>
  <c r="K47" i="13"/>
  <c r="H47" i="13"/>
  <c r="E47" i="13"/>
  <c r="C47" i="13"/>
  <c r="K46" i="13"/>
  <c r="H46" i="13"/>
  <c r="E46" i="13"/>
  <c r="C46" i="13"/>
  <c r="K45" i="13"/>
  <c r="H45" i="13"/>
  <c r="E45" i="13"/>
  <c r="C45" i="13"/>
  <c r="K44" i="13"/>
  <c r="H44" i="13"/>
  <c r="E44" i="13"/>
  <c r="C44" i="13"/>
  <c r="K43" i="13"/>
  <c r="H43" i="13"/>
  <c r="E43" i="13"/>
  <c r="I43" i="13" s="1"/>
  <c r="C43" i="13"/>
  <c r="K42" i="13"/>
  <c r="H42" i="13"/>
  <c r="E42" i="13"/>
  <c r="C42" i="13"/>
  <c r="K41" i="13"/>
  <c r="H41" i="13"/>
  <c r="E41" i="13"/>
  <c r="C41" i="13"/>
  <c r="K40" i="13"/>
  <c r="H40" i="13"/>
  <c r="E40" i="13"/>
  <c r="I40" i="13" s="1"/>
  <c r="O40" i="13" s="1"/>
  <c r="C40" i="13"/>
  <c r="K39" i="13"/>
  <c r="H39" i="13"/>
  <c r="E39" i="13"/>
  <c r="C39" i="13"/>
  <c r="N38" i="13"/>
  <c r="K38" i="13"/>
  <c r="H38" i="13"/>
  <c r="E38" i="13"/>
  <c r="C38" i="13"/>
  <c r="N37" i="13"/>
  <c r="K37" i="13"/>
  <c r="H37" i="13"/>
  <c r="E37" i="13"/>
  <c r="C37" i="13"/>
  <c r="N36" i="13"/>
  <c r="K36" i="13"/>
  <c r="H36" i="13"/>
  <c r="E36" i="13"/>
  <c r="I36" i="13" s="1"/>
  <c r="C36" i="13"/>
  <c r="N35" i="13"/>
  <c r="K35" i="13"/>
  <c r="H35" i="13"/>
  <c r="E35" i="13"/>
  <c r="C35" i="13"/>
  <c r="N34" i="13"/>
  <c r="K34" i="13"/>
  <c r="H34" i="13"/>
  <c r="E34" i="13"/>
  <c r="C34" i="13"/>
  <c r="N33" i="13"/>
  <c r="K33" i="13"/>
  <c r="H33" i="13"/>
  <c r="E33" i="13"/>
  <c r="C33" i="13"/>
  <c r="N32" i="13"/>
  <c r="K32" i="13"/>
  <c r="H32" i="13"/>
  <c r="E32" i="13"/>
  <c r="I32" i="13" s="1"/>
  <c r="C32" i="13"/>
  <c r="N31" i="13"/>
  <c r="K31" i="13"/>
  <c r="H31" i="13"/>
  <c r="E31" i="13"/>
  <c r="C31" i="13"/>
  <c r="N30" i="13"/>
  <c r="K30" i="13"/>
  <c r="H30" i="13"/>
  <c r="E30" i="13"/>
  <c r="C30" i="13"/>
  <c r="N29" i="13"/>
  <c r="K29" i="13"/>
  <c r="H29" i="13"/>
  <c r="E29" i="13"/>
  <c r="C29" i="13"/>
  <c r="N28" i="13"/>
  <c r="K28" i="13"/>
  <c r="H28" i="13"/>
  <c r="E28" i="13"/>
  <c r="I28" i="13" s="1"/>
  <c r="C28" i="13"/>
  <c r="N27" i="13"/>
  <c r="K27" i="13"/>
  <c r="H27" i="13"/>
  <c r="E27" i="13"/>
  <c r="C27" i="13"/>
  <c r="N26" i="13"/>
  <c r="K26" i="13"/>
  <c r="I26" i="13"/>
  <c r="H26" i="13"/>
  <c r="E26" i="13"/>
  <c r="C26" i="13"/>
  <c r="N25" i="13"/>
  <c r="K25" i="13"/>
  <c r="J25" i="13"/>
  <c r="H25" i="13"/>
  <c r="E25" i="13"/>
  <c r="C25" i="13"/>
  <c r="N24" i="13"/>
  <c r="K24" i="13"/>
  <c r="J24" i="13"/>
  <c r="H24" i="13"/>
  <c r="E24" i="13"/>
  <c r="I24" i="13" s="1"/>
  <c r="O24" i="13" s="1"/>
  <c r="C24" i="13"/>
  <c r="N23" i="13"/>
  <c r="K23" i="13"/>
  <c r="H23" i="13"/>
  <c r="E23" i="13"/>
  <c r="I23" i="13" s="1"/>
  <c r="C23" i="13"/>
  <c r="N22" i="13"/>
  <c r="K22" i="13"/>
  <c r="I22" i="13"/>
  <c r="H22" i="13"/>
  <c r="E22" i="13"/>
  <c r="C22" i="13"/>
  <c r="N21" i="13"/>
  <c r="K21" i="13"/>
  <c r="J21" i="13"/>
  <c r="H21" i="13"/>
  <c r="E21" i="13"/>
  <c r="C21" i="13"/>
  <c r="N20" i="13"/>
  <c r="K20" i="13"/>
  <c r="J20" i="13"/>
  <c r="H20" i="13"/>
  <c r="E20" i="13"/>
  <c r="I20" i="13" s="1"/>
  <c r="O20" i="13" s="1"/>
  <c r="C20" i="13"/>
  <c r="N19" i="13"/>
  <c r="K19" i="13"/>
  <c r="H19" i="13"/>
  <c r="E19" i="13"/>
  <c r="I19" i="13" s="1"/>
  <c r="C19" i="13"/>
  <c r="N18" i="13"/>
  <c r="K18" i="13"/>
  <c r="I18" i="13"/>
  <c r="H18" i="13"/>
  <c r="E18" i="13"/>
  <c r="C18" i="13"/>
  <c r="N17" i="13"/>
  <c r="K17" i="13"/>
  <c r="J17" i="13"/>
  <c r="H17" i="13"/>
  <c r="E17" i="13"/>
  <c r="C17" i="13"/>
  <c r="N16" i="13"/>
  <c r="K16" i="13"/>
  <c r="J16" i="13"/>
  <c r="H16" i="13"/>
  <c r="E16" i="13"/>
  <c r="I16" i="13" s="1"/>
  <c r="O16" i="13" s="1"/>
  <c r="C16" i="13"/>
  <c r="N15" i="13"/>
  <c r="K15" i="13"/>
  <c r="H15" i="13"/>
  <c r="E15" i="13"/>
  <c r="I15" i="13" s="1"/>
  <c r="C15" i="13"/>
  <c r="N14" i="13"/>
  <c r="K14" i="13"/>
  <c r="I14" i="13"/>
  <c r="H14" i="13"/>
  <c r="E14" i="13"/>
  <c r="C14" i="13"/>
  <c r="N13" i="13"/>
  <c r="K13" i="13"/>
  <c r="J13" i="13"/>
  <c r="H13" i="13"/>
  <c r="E13" i="13"/>
  <c r="C13" i="13"/>
  <c r="N12" i="13"/>
  <c r="K12" i="13"/>
  <c r="J12" i="13"/>
  <c r="H12" i="13"/>
  <c r="E12" i="13"/>
  <c r="I12" i="13" s="1"/>
  <c r="O12" i="13" s="1"/>
  <c r="C12" i="13"/>
  <c r="N11" i="13"/>
  <c r="K11" i="13"/>
  <c r="H11" i="13"/>
  <c r="E11" i="13"/>
  <c r="I11" i="13" s="1"/>
  <c r="C11" i="13"/>
  <c r="N10" i="13"/>
  <c r="K10" i="13"/>
  <c r="I10" i="13"/>
  <c r="H10" i="13"/>
  <c r="E10" i="13"/>
  <c r="C10" i="13"/>
  <c r="N9" i="13"/>
  <c r="K9" i="13"/>
  <c r="J9" i="13"/>
  <c r="H9" i="13"/>
  <c r="E9" i="13"/>
  <c r="C9" i="13"/>
  <c r="N8" i="13"/>
  <c r="K8" i="13"/>
  <c r="J8" i="13"/>
  <c r="H8" i="13"/>
  <c r="E8" i="13"/>
  <c r="I8" i="13" s="1"/>
  <c r="O8" i="13" s="1"/>
  <c r="C8" i="13"/>
  <c r="N7" i="13"/>
  <c r="K7" i="13"/>
  <c r="H7" i="13"/>
  <c r="E7" i="13"/>
  <c r="I7" i="13" s="1"/>
  <c r="C7" i="13"/>
  <c r="N6" i="13"/>
  <c r="K6" i="13"/>
  <c r="I6" i="13"/>
  <c r="H6" i="13"/>
  <c r="E6" i="13"/>
  <c r="C6" i="13"/>
  <c r="N5" i="13"/>
  <c r="K5" i="13"/>
  <c r="J5" i="13"/>
  <c r="H5" i="13"/>
  <c r="E5" i="13"/>
  <c r="C5" i="13"/>
  <c r="N4" i="13"/>
  <c r="K4" i="13"/>
  <c r="J4" i="13"/>
  <c r="H4" i="13"/>
  <c r="E4" i="13"/>
  <c r="I4" i="13" s="1"/>
  <c r="O4" i="13" s="1"/>
  <c r="C4" i="13"/>
  <c r="K3" i="13"/>
  <c r="J3" i="13"/>
  <c r="H3" i="13"/>
  <c r="E3" i="13"/>
  <c r="I3" i="13" s="1"/>
  <c r="O3" i="13" s="1"/>
  <c r="C3" i="13"/>
  <c r="K2" i="13"/>
  <c r="I2" i="13"/>
  <c r="H2" i="13"/>
  <c r="E2" i="13"/>
  <c r="C2" i="13"/>
  <c r="G344" i="12"/>
  <c r="E344" i="12"/>
  <c r="G343" i="12"/>
  <c r="E343" i="12"/>
  <c r="G342" i="12"/>
  <c r="E342" i="12"/>
  <c r="G341" i="12"/>
  <c r="E341" i="12"/>
  <c r="G340" i="12"/>
  <c r="E340" i="12"/>
  <c r="G339" i="12"/>
  <c r="E339" i="12"/>
  <c r="G338" i="12"/>
  <c r="E338" i="12"/>
  <c r="G337" i="12"/>
  <c r="E337" i="12"/>
  <c r="G336" i="12"/>
  <c r="E336" i="12"/>
  <c r="G335" i="12"/>
  <c r="E335" i="12"/>
  <c r="G334" i="12"/>
  <c r="E334" i="12"/>
  <c r="G333" i="12"/>
  <c r="E333" i="12"/>
  <c r="G332" i="12"/>
  <c r="E332" i="12"/>
  <c r="G331" i="12"/>
  <c r="E331" i="12"/>
  <c r="G330" i="12"/>
  <c r="E330" i="12"/>
  <c r="G329" i="12"/>
  <c r="E329" i="12"/>
  <c r="G328" i="12"/>
  <c r="E328" i="12"/>
  <c r="G327" i="12"/>
  <c r="E327" i="12"/>
  <c r="G326" i="12"/>
  <c r="E326" i="12"/>
  <c r="G325" i="12"/>
  <c r="E325" i="12"/>
  <c r="G324" i="12"/>
  <c r="E324" i="12"/>
  <c r="G323" i="12"/>
  <c r="E323" i="12"/>
  <c r="G322" i="12"/>
  <c r="E322" i="12"/>
  <c r="G321" i="12"/>
  <c r="E321" i="12"/>
  <c r="G320" i="12"/>
  <c r="E320" i="12"/>
  <c r="G319" i="12"/>
  <c r="E319" i="12"/>
  <c r="G318" i="12"/>
  <c r="E318" i="12"/>
  <c r="G317" i="12"/>
  <c r="E317" i="12"/>
  <c r="G316" i="12"/>
  <c r="E316" i="12"/>
  <c r="G315" i="12"/>
  <c r="E315" i="12"/>
  <c r="G314" i="12"/>
  <c r="E314" i="12"/>
  <c r="G313" i="12"/>
  <c r="E313" i="12"/>
  <c r="G312" i="12"/>
  <c r="E312" i="12"/>
  <c r="G311" i="12"/>
  <c r="E311" i="12"/>
  <c r="G310" i="12"/>
  <c r="E310" i="12"/>
  <c r="G309" i="12"/>
  <c r="E309" i="12"/>
  <c r="G308" i="12"/>
  <c r="E308" i="12"/>
  <c r="G307" i="12"/>
  <c r="E307" i="12"/>
  <c r="G306" i="12"/>
  <c r="E306" i="12"/>
  <c r="G305" i="12"/>
  <c r="E305" i="12"/>
  <c r="G304" i="12"/>
  <c r="E304" i="12"/>
  <c r="G303" i="12"/>
  <c r="E303" i="12"/>
  <c r="G302" i="12"/>
  <c r="E302" i="12"/>
  <c r="G301" i="12"/>
  <c r="E301" i="12"/>
  <c r="G300" i="12"/>
  <c r="E300" i="12"/>
  <c r="G299" i="12"/>
  <c r="E299" i="12"/>
  <c r="G298" i="12"/>
  <c r="E298" i="12"/>
  <c r="G297" i="12"/>
  <c r="E297" i="12"/>
  <c r="G296" i="12"/>
  <c r="E296" i="12"/>
  <c r="G295" i="12"/>
  <c r="E295" i="12"/>
  <c r="G294" i="12"/>
  <c r="E294" i="12"/>
  <c r="G293" i="12"/>
  <c r="E293" i="12"/>
  <c r="G292" i="12"/>
  <c r="E292" i="12"/>
  <c r="G291" i="12"/>
  <c r="E291" i="12"/>
  <c r="G290" i="12"/>
  <c r="E290" i="12"/>
  <c r="G289" i="12"/>
  <c r="E289" i="12"/>
  <c r="G288" i="12"/>
  <c r="E288" i="12"/>
  <c r="G287" i="12"/>
  <c r="E287" i="12"/>
  <c r="G286" i="12"/>
  <c r="E286" i="12"/>
  <c r="G285" i="12"/>
  <c r="E285" i="12"/>
  <c r="G284" i="12"/>
  <c r="E284" i="12"/>
  <c r="G283" i="12"/>
  <c r="E283" i="12"/>
  <c r="G282" i="12"/>
  <c r="E282" i="12"/>
  <c r="G281" i="12"/>
  <c r="E281" i="12"/>
  <c r="G280" i="12"/>
  <c r="E280" i="12"/>
  <c r="G279" i="12"/>
  <c r="E279" i="12"/>
  <c r="G278" i="12"/>
  <c r="E278" i="12"/>
  <c r="G277" i="12"/>
  <c r="E277" i="12"/>
  <c r="G276" i="12"/>
  <c r="E276" i="12"/>
  <c r="G275" i="12"/>
  <c r="E275" i="12"/>
  <c r="G274" i="12"/>
  <c r="E274" i="12"/>
  <c r="G273" i="12"/>
  <c r="E273" i="12"/>
  <c r="G272" i="12"/>
  <c r="E272" i="12"/>
  <c r="G271" i="12"/>
  <c r="E271" i="12"/>
  <c r="G270" i="12"/>
  <c r="E270" i="12"/>
  <c r="G269" i="12"/>
  <c r="E269" i="12"/>
  <c r="G268" i="12"/>
  <c r="E268" i="12"/>
  <c r="G267" i="12"/>
  <c r="E267" i="12"/>
  <c r="G266" i="12"/>
  <c r="E266" i="12"/>
  <c r="G265" i="12"/>
  <c r="E265" i="12"/>
  <c r="G264" i="12"/>
  <c r="E264" i="12"/>
  <c r="G263" i="12"/>
  <c r="E263" i="12"/>
  <c r="G262" i="12"/>
  <c r="E262" i="12"/>
  <c r="G261" i="12"/>
  <c r="E261" i="12"/>
  <c r="G260" i="12"/>
  <c r="E260" i="12"/>
  <c r="G259" i="12"/>
  <c r="E259" i="12"/>
  <c r="G258" i="12"/>
  <c r="E258" i="12"/>
  <c r="G257" i="12"/>
  <c r="E257" i="12"/>
  <c r="G256" i="12"/>
  <c r="E256" i="12"/>
  <c r="G255" i="12"/>
  <c r="E255" i="12"/>
  <c r="G254" i="12"/>
  <c r="E254" i="12"/>
  <c r="G253" i="12"/>
  <c r="E253" i="12"/>
  <c r="G252" i="12"/>
  <c r="E252" i="12"/>
  <c r="G251" i="12"/>
  <c r="E251" i="12"/>
  <c r="G250" i="12"/>
  <c r="E250" i="12"/>
  <c r="G249" i="12"/>
  <c r="E249" i="12"/>
  <c r="G248" i="12"/>
  <c r="E248" i="12"/>
  <c r="G247" i="12"/>
  <c r="E247" i="12"/>
  <c r="G246" i="12"/>
  <c r="E246" i="12"/>
  <c r="G245" i="12"/>
  <c r="E245" i="12"/>
  <c r="G244" i="12"/>
  <c r="E244" i="12"/>
  <c r="G243" i="12"/>
  <c r="E243" i="12"/>
  <c r="G242" i="12"/>
  <c r="E242" i="12"/>
  <c r="G241" i="12"/>
  <c r="E241" i="12"/>
  <c r="G240" i="12"/>
  <c r="E240" i="12"/>
  <c r="G239" i="12"/>
  <c r="E239" i="12"/>
  <c r="G238" i="12"/>
  <c r="E238" i="12"/>
  <c r="G237" i="12"/>
  <c r="E237" i="12"/>
  <c r="G236" i="12"/>
  <c r="E236" i="12"/>
  <c r="G235" i="12"/>
  <c r="E235" i="12"/>
  <c r="G234" i="12"/>
  <c r="E234" i="12"/>
  <c r="G233" i="12"/>
  <c r="E233" i="12"/>
  <c r="G232" i="12"/>
  <c r="E232" i="12"/>
  <c r="G231" i="12"/>
  <c r="E231" i="12"/>
  <c r="G230" i="12"/>
  <c r="E230" i="12"/>
  <c r="G229" i="12"/>
  <c r="E229" i="12"/>
  <c r="G228" i="12"/>
  <c r="E228" i="12"/>
  <c r="G227" i="12"/>
  <c r="E227" i="12"/>
  <c r="G226" i="12"/>
  <c r="E226" i="12"/>
  <c r="G225" i="12"/>
  <c r="E225" i="12"/>
  <c r="G224" i="12"/>
  <c r="E224" i="12"/>
  <c r="G223" i="12"/>
  <c r="E223" i="12"/>
  <c r="G222" i="12"/>
  <c r="E222" i="12"/>
  <c r="G221" i="12"/>
  <c r="E221" i="12"/>
  <c r="G220" i="12"/>
  <c r="E220" i="12"/>
  <c r="G219" i="12"/>
  <c r="E219" i="12"/>
  <c r="G218" i="12"/>
  <c r="E218" i="12"/>
  <c r="G217" i="12"/>
  <c r="E217" i="12"/>
  <c r="G216" i="12"/>
  <c r="E216" i="12"/>
  <c r="G215" i="12"/>
  <c r="E215" i="12"/>
  <c r="G214" i="12"/>
  <c r="E214" i="12"/>
  <c r="G213" i="12"/>
  <c r="E213" i="12"/>
  <c r="G212" i="12"/>
  <c r="E212" i="12"/>
  <c r="G211" i="12"/>
  <c r="E211" i="12"/>
  <c r="G210" i="12"/>
  <c r="E210" i="12"/>
  <c r="G209" i="12"/>
  <c r="E209" i="12"/>
  <c r="G208" i="12"/>
  <c r="E208" i="12"/>
  <c r="G207" i="12"/>
  <c r="E207" i="12"/>
  <c r="G206" i="12"/>
  <c r="E206" i="12"/>
  <c r="G205" i="12"/>
  <c r="E205" i="12"/>
  <c r="G204" i="12"/>
  <c r="E204" i="12"/>
  <c r="G203" i="12"/>
  <c r="E203" i="12"/>
  <c r="G202" i="12"/>
  <c r="E202" i="12"/>
  <c r="G201" i="12"/>
  <c r="E201" i="12"/>
  <c r="G200" i="12"/>
  <c r="E200" i="12"/>
  <c r="G199" i="12"/>
  <c r="E199" i="12"/>
  <c r="G198" i="12"/>
  <c r="E198" i="12"/>
  <c r="G197" i="12"/>
  <c r="E197" i="12"/>
  <c r="G196" i="12"/>
  <c r="E196" i="12"/>
  <c r="G195" i="12"/>
  <c r="E195" i="12"/>
  <c r="G194" i="12"/>
  <c r="E194" i="12"/>
  <c r="G193" i="12"/>
  <c r="E193" i="12"/>
  <c r="G192" i="12"/>
  <c r="E192" i="12"/>
  <c r="G191" i="12"/>
  <c r="E191" i="12"/>
  <c r="G190" i="12"/>
  <c r="E190" i="12"/>
  <c r="G189" i="12"/>
  <c r="E189" i="12"/>
  <c r="G188" i="12"/>
  <c r="E188" i="12"/>
  <c r="G187" i="12"/>
  <c r="E187" i="12"/>
  <c r="G186" i="12"/>
  <c r="E186" i="12"/>
  <c r="G185" i="12"/>
  <c r="E185" i="12"/>
  <c r="G184" i="12"/>
  <c r="E184" i="12"/>
  <c r="G183" i="12"/>
  <c r="E183" i="12"/>
  <c r="G182" i="12"/>
  <c r="E182" i="12"/>
  <c r="G181" i="12"/>
  <c r="E181" i="12"/>
  <c r="G180" i="12"/>
  <c r="E180" i="12"/>
  <c r="L179" i="12"/>
  <c r="G179" i="12"/>
  <c r="E179" i="12"/>
  <c r="C179" i="12"/>
  <c r="L178" i="12"/>
  <c r="G178" i="12"/>
  <c r="E178" i="12"/>
  <c r="C178" i="12"/>
  <c r="G177" i="12"/>
  <c r="E177" i="12"/>
  <c r="C177" i="12"/>
  <c r="L176" i="12"/>
  <c r="G176" i="12"/>
  <c r="E176" i="12"/>
  <c r="C176" i="12"/>
  <c r="G175" i="12"/>
  <c r="E175" i="12"/>
  <c r="G174" i="12"/>
  <c r="E174" i="12"/>
  <c r="G173" i="12"/>
  <c r="E173" i="12"/>
  <c r="G172" i="12"/>
  <c r="E172" i="12"/>
  <c r="G171" i="12"/>
  <c r="E171" i="12"/>
  <c r="G170" i="12"/>
  <c r="E170" i="12"/>
  <c r="G169" i="12"/>
  <c r="E169" i="12"/>
  <c r="G168" i="12"/>
  <c r="E168" i="12"/>
  <c r="G167" i="12"/>
  <c r="E167" i="12"/>
  <c r="G166" i="12"/>
  <c r="E166" i="12"/>
  <c r="G165" i="12"/>
  <c r="E165" i="12"/>
  <c r="G164" i="12"/>
  <c r="E164" i="12"/>
  <c r="G163" i="12"/>
  <c r="E163" i="12"/>
  <c r="G162" i="12"/>
  <c r="E162" i="12"/>
  <c r="G161" i="12"/>
  <c r="E161" i="12"/>
  <c r="G160" i="12"/>
  <c r="E160" i="12"/>
  <c r="G159" i="12"/>
  <c r="E159" i="12"/>
  <c r="G158" i="12"/>
  <c r="E158" i="12"/>
  <c r="G157" i="12"/>
  <c r="E157" i="12"/>
  <c r="G156" i="12"/>
  <c r="E156" i="12"/>
  <c r="G155" i="12"/>
  <c r="E155" i="12"/>
  <c r="G154" i="12"/>
  <c r="E154" i="12"/>
  <c r="G153" i="12"/>
  <c r="E153" i="12"/>
  <c r="G152" i="12"/>
  <c r="E152" i="12"/>
  <c r="G151" i="12"/>
  <c r="E151" i="12"/>
  <c r="G150" i="12"/>
  <c r="E150" i="12"/>
  <c r="G149" i="12"/>
  <c r="E149" i="12"/>
  <c r="G148" i="12"/>
  <c r="E148" i="12"/>
  <c r="G147" i="12"/>
  <c r="E147" i="12"/>
  <c r="G146" i="12"/>
  <c r="E146" i="12"/>
  <c r="G145" i="12"/>
  <c r="E145" i="12"/>
  <c r="G144" i="12"/>
  <c r="E144" i="12"/>
  <c r="G143" i="12"/>
  <c r="E143" i="12"/>
  <c r="G142" i="12"/>
  <c r="E142" i="12"/>
  <c r="G141" i="12"/>
  <c r="E141" i="12"/>
  <c r="G140" i="12"/>
  <c r="E140" i="12"/>
  <c r="G139" i="12"/>
  <c r="E139" i="12"/>
  <c r="G138" i="12"/>
  <c r="E138" i="12"/>
  <c r="G137" i="12"/>
  <c r="E137" i="12"/>
  <c r="G136" i="12"/>
  <c r="E136" i="12"/>
  <c r="G135" i="12"/>
  <c r="E135" i="12"/>
  <c r="G134" i="12"/>
  <c r="E134" i="12"/>
  <c r="G133" i="12"/>
  <c r="E133" i="12"/>
  <c r="G132" i="12"/>
  <c r="E132" i="12"/>
  <c r="G131" i="12"/>
  <c r="E131" i="12"/>
  <c r="G130" i="12"/>
  <c r="E130" i="12"/>
  <c r="G129" i="12"/>
  <c r="E129" i="12"/>
  <c r="G128" i="12"/>
  <c r="E128" i="12"/>
  <c r="G127" i="12"/>
  <c r="E127" i="12"/>
  <c r="G126" i="12"/>
  <c r="E126" i="12"/>
  <c r="G125" i="12"/>
  <c r="E125" i="12"/>
  <c r="G124" i="12"/>
  <c r="E124" i="12"/>
  <c r="G123" i="12"/>
  <c r="E123" i="12"/>
  <c r="G122" i="12"/>
  <c r="E122" i="12"/>
  <c r="G121" i="12"/>
  <c r="E121" i="12"/>
  <c r="G120" i="12"/>
  <c r="E120" i="12"/>
  <c r="G119" i="12"/>
  <c r="E119" i="12"/>
  <c r="G118" i="12"/>
  <c r="E118" i="12"/>
  <c r="G117" i="12"/>
  <c r="E117" i="12"/>
  <c r="G116" i="12"/>
  <c r="E116" i="12"/>
  <c r="G115" i="12"/>
  <c r="E115" i="12"/>
  <c r="G114" i="12"/>
  <c r="E114" i="12"/>
  <c r="G113" i="12"/>
  <c r="E113" i="12"/>
  <c r="G112" i="12"/>
  <c r="E112" i="12"/>
  <c r="G111" i="12"/>
  <c r="E111" i="12"/>
  <c r="G110" i="12"/>
  <c r="E110" i="12"/>
  <c r="G109" i="12"/>
  <c r="E109" i="12"/>
  <c r="G108" i="12"/>
  <c r="E108" i="12"/>
  <c r="G107" i="12"/>
  <c r="E107" i="12"/>
  <c r="G106" i="12"/>
  <c r="E106" i="12"/>
  <c r="G105" i="12"/>
  <c r="E105" i="12"/>
  <c r="G104" i="12"/>
  <c r="E104" i="12"/>
  <c r="G103" i="12"/>
  <c r="E103" i="12"/>
  <c r="G102" i="12"/>
  <c r="E102" i="12"/>
  <c r="G101" i="12"/>
  <c r="E101" i="12"/>
  <c r="G100" i="12"/>
  <c r="E100" i="12"/>
  <c r="G99" i="12"/>
  <c r="E99" i="12"/>
  <c r="G98" i="12"/>
  <c r="E98" i="12"/>
  <c r="G97" i="12"/>
  <c r="E97" i="12"/>
  <c r="G96" i="12"/>
  <c r="E96" i="12"/>
  <c r="G95" i="12"/>
  <c r="E95" i="12"/>
  <c r="G94" i="12"/>
  <c r="E94" i="12"/>
  <c r="G93" i="12"/>
  <c r="E93" i="12"/>
  <c r="G92" i="12"/>
  <c r="E92" i="12"/>
  <c r="G91" i="12"/>
  <c r="E91" i="12"/>
  <c r="G90" i="12"/>
  <c r="E90" i="12"/>
  <c r="G89" i="12"/>
  <c r="E89" i="12"/>
  <c r="G88" i="12"/>
  <c r="E88" i="12"/>
  <c r="G87" i="12"/>
  <c r="E87" i="12"/>
  <c r="G86" i="12"/>
  <c r="E86" i="12"/>
  <c r="G85" i="12"/>
  <c r="E85" i="12"/>
  <c r="G84" i="12"/>
  <c r="E84" i="12"/>
  <c r="G83" i="12"/>
  <c r="E83" i="12"/>
  <c r="G82" i="12"/>
  <c r="E82" i="12"/>
  <c r="G81" i="12"/>
  <c r="E81" i="12"/>
  <c r="G80" i="12"/>
  <c r="E80" i="12"/>
  <c r="G79" i="12"/>
  <c r="E79" i="12"/>
  <c r="G78" i="12"/>
  <c r="E78" i="12"/>
  <c r="G77" i="12"/>
  <c r="E77" i="12"/>
  <c r="G76" i="12"/>
  <c r="E76" i="12"/>
  <c r="G75" i="12"/>
  <c r="E75" i="12"/>
  <c r="G74" i="12"/>
  <c r="E74" i="12"/>
  <c r="G73" i="12"/>
  <c r="E73" i="12"/>
  <c r="G72" i="12"/>
  <c r="E72" i="12"/>
  <c r="L71" i="12"/>
  <c r="G71" i="12"/>
  <c r="E71" i="12"/>
  <c r="C71" i="12"/>
  <c r="L70" i="12"/>
  <c r="G70" i="12"/>
  <c r="E70" i="12"/>
  <c r="C70" i="12"/>
  <c r="G69" i="12"/>
  <c r="E69" i="12"/>
  <c r="C69" i="12"/>
  <c r="L68" i="12"/>
  <c r="G68" i="12"/>
  <c r="E68" i="12"/>
  <c r="C68" i="12"/>
  <c r="L67" i="12"/>
  <c r="G67" i="12"/>
  <c r="E67" i="12"/>
  <c r="C67" i="12"/>
  <c r="L66" i="12"/>
  <c r="G66" i="12"/>
  <c r="E66" i="12"/>
  <c r="C66" i="12"/>
  <c r="L65" i="12"/>
  <c r="G65" i="12"/>
  <c r="E65" i="12"/>
  <c r="C65" i="12"/>
  <c r="G64" i="12"/>
  <c r="G63" i="12"/>
  <c r="E63" i="12"/>
  <c r="G62" i="12"/>
  <c r="E62" i="12"/>
  <c r="G61" i="12"/>
  <c r="E61" i="12"/>
  <c r="G60" i="12"/>
  <c r="E60" i="12"/>
  <c r="G59" i="12"/>
  <c r="G58" i="12"/>
  <c r="E58" i="12"/>
  <c r="G57" i="12"/>
  <c r="E57" i="12"/>
  <c r="G56" i="12"/>
  <c r="E56" i="12"/>
  <c r="G55" i="12"/>
  <c r="E55" i="12"/>
  <c r="G54" i="12"/>
  <c r="E54" i="12"/>
  <c r="G53" i="12"/>
  <c r="E53" i="12"/>
  <c r="G52" i="12"/>
  <c r="E52" i="12"/>
  <c r="G51" i="12"/>
  <c r="E51" i="12"/>
  <c r="G50" i="12"/>
  <c r="E50" i="12"/>
  <c r="G49" i="12"/>
  <c r="E49" i="12"/>
  <c r="G48" i="12"/>
  <c r="E48" i="12"/>
  <c r="G47" i="12"/>
  <c r="E47" i="12"/>
  <c r="G46" i="12"/>
  <c r="E46" i="12"/>
  <c r="G45" i="12"/>
  <c r="E45" i="12"/>
  <c r="G44" i="12"/>
  <c r="E44" i="12"/>
  <c r="G43" i="12"/>
  <c r="E43" i="12"/>
  <c r="G42" i="12"/>
  <c r="E42" i="12"/>
  <c r="G41" i="12"/>
  <c r="E41" i="12"/>
  <c r="G40" i="12"/>
  <c r="E40" i="12"/>
  <c r="G39" i="12"/>
  <c r="E39" i="12"/>
  <c r="G38" i="12"/>
  <c r="E38" i="12"/>
  <c r="G37" i="12"/>
  <c r="E37" i="12"/>
  <c r="G36" i="12"/>
  <c r="E36" i="12"/>
  <c r="G35" i="12"/>
  <c r="E35" i="12"/>
  <c r="G34" i="12"/>
  <c r="E34" i="12"/>
  <c r="G33" i="12"/>
  <c r="E33" i="12"/>
  <c r="G32" i="12"/>
  <c r="E32" i="12"/>
  <c r="G31" i="12"/>
  <c r="E31" i="12"/>
  <c r="G30" i="12"/>
  <c r="E30" i="12"/>
  <c r="G29" i="12"/>
  <c r="E29" i="12"/>
  <c r="G28" i="12"/>
  <c r="E28" i="12"/>
  <c r="G27" i="12"/>
  <c r="E27" i="12"/>
  <c r="G26" i="12"/>
  <c r="E26" i="12"/>
  <c r="G25" i="12"/>
  <c r="E25" i="12"/>
  <c r="G24" i="12"/>
  <c r="E24" i="12"/>
  <c r="G23" i="12"/>
  <c r="E23" i="12"/>
  <c r="G22" i="12"/>
  <c r="E22" i="12"/>
  <c r="G21" i="12"/>
  <c r="E21" i="12"/>
  <c r="G20" i="12"/>
  <c r="E20" i="12"/>
  <c r="G19" i="12"/>
  <c r="E19" i="12"/>
  <c r="G18" i="12"/>
  <c r="E18" i="12"/>
  <c r="G17" i="12"/>
  <c r="E17" i="12"/>
  <c r="G16" i="12"/>
  <c r="E16" i="12"/>
  <c r="G15" i="12"/>
  <c r="E15" i="12"/>
  <c r="G14" i="12"/>
  <c r="E14" i="12"/>
  <c r="G13" i="12"/>
  <c r="E13" i="12"/>
  <c r="G12" i="12"/>
  <c r="E12" i="12"/>
  <c r="G11" i="12"/>
  <c r="E11" i="12"/>
  <c r="G10" i="12"/>
  <c r="E10" i="12"/>
  <c r="G9" i="12"/>
  <c r="E9" i="12"/>
  <c r="G8" i="12"/>
  <c r="L8" i="12" s="1"/>
  <c r="E8" i="12"/>
  <c r="C8" i="12"/>
  <c r="G7" i="12"/>
  <c r="J66" i="13" s="1"/>
  <c r="E7" i="12"/>
  <c r="C7" i="12"/>
  <c r="G6" i="12"/>
  <c r="E6" i="12"/>
  <c r="C6" i="12"/>
  <c r="L5" i="12"/>
  <c r="G5" i="12"/>
  <c r="E5" i="12"/>
  <c r="C5" i="12"/>
  <c r="L4" i="12"/>
  <c r="G4" i="12"/>
  <c r="E4" i="12"/>
  <c r="C4" i="12"/>
  <c r="L3" i="12"/>
  <c r="G3" i="12"/>
  <c r="I67" i="13" s="1"/>
  <c r="E3" i="12"/>
  <c r="C3" i="12"/>
  <c r="L2" i="12"/>
  <c r="G2" i="12"/>
  <c r="I280" i="13" s="1"/>
  <c r="E2" i="12"/>
  <c r="C2" i="12"/>
  <c r="C27" i="11"/>
  <c r="C26" i="11"/>
  <c r="C25" i="11"/>
  <c r="C24" i="11"/>
  <c r="C23" i="11"/>
  <c r="C22" i="11"/>
  <c r="C21" i="11"/>
  <c r="C20" i="11"/>
  <c r="C19" i="11"/>
  <c r="C18" i="11"/>
  <c r="D14" i="11"/>
  <c r="D13" i="11"/>
  <c r="D12" i="11"/>
  <c r="D11" i="11"/>
  <c r="D6" i="11"/>
  <c r="D5" i="11"/>
  <c r="D4" i="11"/>
  <c r="D3" i="11"/>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63" i="8"/>
  <c r="D63" i="8"/>
  <c r="C63" i="8"/>
  <c r="E62" i="8"/>
  <c r="D62" i="8"/>
  <c r="C62" i="8"/>
  <c r="E61" i="8"/>
  <c r="D61" i="8"/>
  <c r="C61" i="8"/>
  <c r="E60" i="8"/>
  <c r="D60" i="8"/>
  <c r="C60" i="8"/>
  <c r="E59" i="8"/>
  <c r="D59" i="8"/>
  <c r="C59" i="8"/>
  <c r="E58" i="8"/>
  <c r="D58" i="8"/>
  <c r="C58" i="8"/>
  <c r="E57" i="8"/>
  <c r="D57" i="8"/>
  <c r="C57" i="8"/>
  <c r="E56" i="8"/>
  <c r="D56" i="8"/>
  <c r="C56" i="8"/>
  <c r="E55" i="8"/>
  <c r="D55" i="8"/>
  <c r="C55" i="8"/>
  <c r="E54" i="8"/>
  <c r="D54" i="8"/>
  <c r="C54" i="8"/>
  <c r="E53" i="8"/>
  <c r="D53" i="8"/>
  <c r="C53" i="8"/>
  <c r="E52" i="8"/>
  <c r="D52" i="8"/>
  <c r="C52" i="8"/>
  <c r="E51" i="8"/>
  <c r="D51" i="8"/>
  <c r="C51" i="8"/>
  <c r="E50" i="8"/>
  <c r="D50" i="8"/>
  <c r="C50" i="8"/>
  <c r="E49" i="8"/>
  <c r="D49" i="8"/>
  <c r="C49" i="8"/>
  <c r="E48" i="8"/>
  <c r="D48" i="8"/>
  <c r="C48" i="8"/>
  <c r="E47" i="8"/>
  <c r="D47" i="8"/>
  <c r="C47" i="8"/>
  <c r="E46" i="8"/>
  <c r="D46" i="8"/>
  <c r="C46" i="8"/>
  <c r="E45" i="8"/>
  <c r="D45" i="8"/>
  <c r="C45" i="8"/>
  <c r="E44" i="8"/>
  <c r="D44" i="8"/>
  <c r="C44" i="8"/>
  <c r="E43" i="8"/>
  <c r="D43" i="8"/>
  <c r="C43" i="8"/>
  <c r="E42" i="8"/>
  <c r="D42" i="8"/>
  <c r="C42" i="8"/>
  <c r="E41" i="8"/>
  <c r="D41" i="8"/>
  <c r="C41" i="8"/>
  <c r="E40" i="8"/>
  <c r="D40" i="8"/>
  <c r="C40" i="8"/>
  <c r="E39" i="8"/>
  <c r="D39" i="8"/>
  <c r="C39" i="8"/>
  <c r="E38" i="8"/>
  <c r="D38" i="8"/>
  <c r="C38" i="8"/>
  <c r="E37" i="8"/>
  <c r="D37" i="8"/>
  <c r="C37" i="8"/>
  <c r="E36" i="8"/>
  <c r="D36" i="8"/>
  <c r="C36" i="8"/>
  <c r="E35" i="8"/>
  <c r="D35" i="8"/>
  <c r="C35" i="8"/>
  <c r="E34" i="8"/>
  <c r="D34" i="8"/>
  <c r="C34" i="8"/>
  <c r="E33" i="8"/>
  <c r="D33" i="8"/>
  <c r="C33" i="8"/>
  <c r="E32" i="8"/>
  <c r="D32" i="8"/>
  <c r="C32" i="8"/>
  <c r="E31" i="8"/>
  <c r="D31" i="8"/>
  <c r="C31" i="8"/>
  <c r="E30" i="8"/>
  <c r="D30" i="8"/>
  <c r="C30" i="8"/>
  <c r="E29" i="8"/>
  <c r="D29" i="8"/>
  <c r="C29" i="8"/>
  <c r="E28" i="8"/>
  <c r="D28" i="8"/>
  <c r="C28" i="8"/>
  <c r="E27" i="8"/>
  <c r="D27" i="8"/>
  <c r="C27" i="8"/>
  <c r="E26" i="8"/>
  <c r="D26" i="8"/>
  <c r="C26" i="8"/>
  <c r="E25" i="8"/>
  <c r="D25" i="8"/>
  <c r="C25" i="8"/>
  <c r="E24" i="8"/>
  <c r="D24" i="8"/>
  <c r="C24" i="8"/>
  <c r="E23" i="8"/>
  <c r="D23" i="8"/>
  <c r="C23" i="8"/>
  <c r="E22" i="8"/>
  <c r="D22" i="8"/>
  <c r="C22" i="8"/>
  <c r="E21" i="8"/>
  <c r="D21" i="8"/>
  <c r="C21" i="8"/>
  <c r="E20" i="8"/>
  <c r="D20" i="8"/>
  <c r="C20" i="8"/>
  <c r="E19" i="8"/>
  <c r="D19" i="8"/>
  <c r="C19" i="8"/>
  <c r="E18" i="8"/>
  <c r="D18" i="8"/>
  <c r="C18" i="8"/>
  <c r="E17" i="8"/>
  <c r="D17" i="8"/>
  <c r="C17" i="8"/>
  <c r="E16" i="8"/>
  <c r="D16" i="8"/>
  <c r="C16" i="8"/>
  <c r="E15" i="8"/>
  <c r="D15" i="8"/>
  <c r="C15" i="8"/>
  <c r="E14" i="8"/>
  <c r="D14" i="8"/>
  <c r="C14" i="8"/>
  <c r="E13" i="8"/>
  <c r="D13" i="8"/>
  <c r="C13" i="8"/>
  <c r="E12" i="8"/>
  <c r="D12" i="8"/>
  <c r="C12" i="8"/>
  <c r="E11" i="8"/>
  <c r="D11" i="8"/>
  <c r="C11" i="8"/>
  <c r="E10" i="8"/>
  <c r="D10" i="8"/>
  <c r="C10" i="8"/>
  <c r="E9" i="8"/>
  <c r="D9" i="8"/>
  <c r="C9" i="8"/>
  <c r="E8" i="8"/>
  <c r="D8" i="8"/>
  <c r="C8" i="8"/>
  <c r="E7" i="8"/>
  <c r="D7" i="8"/>
  <c r="C7" i="8"/>
  <c r="E6" i="8"/>
  <c r="D6" i="8"/>
  <c r="C6" i="8"/>
  <c r="E5" i="8"/>
  <c r="D5" i="8"/>
  <c r="C5" i="8"/>
  <c r="E4" i="8"/>
  <c r="D4" i="8"/>
  <c r="C4" i="8"/>
  <c r="E3" i="8"/>
  <c r="D3" i="8"/>
  <c r="C3" i="8"/>
  <c r="E2" i="8"/>
  <c r="D2" i="8"/>
  <c r="C2" i="8"/>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D10" i="6"/>
  <c r="D9" i="6"/>
  <c r="D8" i="6"/>
  <c r="D7" i="6"/>
  <c r="D6" i="6"/>
  <c r="D5" i="6"/>
  <c r="D4" i="6"/>
  <c r="D3" i="6"/>
  <c r="D2" i="6"/>
  <c r="D4" i="5"/>
  <c r="D3" i="5"/>
  <c r="D2" i="5"/>
  <c r="C4" i="3"/>
  <c r="C3" i="3"/>
  <c r="C2" i="3"/>
  <c r="C7" i="2"/>
  <c r="C6" i="2"/>
  <c r="C5" i="2"/>
  <c r="C4" i="2"/>
  <c r="C3" i="2"/>
  <c r="C2" i="2"/>
  <c r="I52" i="13" l="1"/>
  <c r="I57" i="13"/>
  <c r="I58" i="13"/>
  <c r="J60" i="13"/>
  <c r="J61" i="13"/>
  <c r="J62" i="13"/>
  <c r="I63" i="13"/>
  <c r="I84" i="13"/>
  <c r="I89" i="13"/>
  <c r="I90" i="13"/>
  <c r="J92" i="13"/>
  <c r="J93" i="13"/>
  <c r="J94" i="13"/>
  <c r="I95" i="13"/>
  <c r="I113" i="13"/>
  <c r="I117" i="13"/>
  <c r="I118" i="13"/>
  <c r="I119" i="13"/>
  <c r="I128" i="13"/>
  <c r="J129" i="13"/>
  <c r="I136" i="13"/>
  <c r="J137" i="13"/>
  <c r="I149" i="13"/>
  <c r="J150" i="13"/>
  <c r="I153" i="13"/>
  <c r="J160" i="13"/>
  <c r="J164" i="13"/>
  <c r="J168" i="13"/>
  <c r="J172" i="13"/>
  <c r="J176" i="13"/>
  <c r="I180" i="13"/>
  <c r="I188" i="13"/>
  <c r="J195" i="13"/>
  <c r="I207" i="13"/>
  <c r="I210" i="13"/>
  <c r="J220" i="13"/>
  <c r="I222" i="13"/>
  <c r="I259" i="13"/>
  <c r="I272" i="13"/>
  <c r="I48" i="13"/>
  <c r="I54" i="13"/>
  <c r="J56" i="13"/>
  <c r="J57" i="13"/>
  <c r="J58" i="13"/>
  <c r="I80" i="13"/>
  <c r="I86" i="13"/>
  <c r="J88" i="13"/>
  <c r="J89" i="13"/>
  <c r="J90" i="13"/>
  <c r="I112" i="13"/>
  <c r="I114" i="13"/>
  <c r="J116" i="13"/>
  <c r="J117" i="13"/>
  <c r="J118" i="13"/>
  <c r="J148" i="13"/>
  <c r="J149" i="13"/>
  <c r="I159" i="13"/>
  <c r="I163" i="13"/>
  <c r="I167" i="13"/>
  <c r="I171" i="13"/>
  <c r="I175" i="13"/>
  <c r="I179" i="13"/>
  <c r="I182" i="13"/>
  <c r="I187" i="13"/>
  <c r="I190" i="13"/>
  <c r="I231" i="13"/>
  <c r="I239" i="13"/>
  <c r="I293" i="13"/>
  <c r="I339" i="13"/>
  <c r="I343" i="13"/>
  <c r="I345" i="13"/>
  <c r="I347" i="13"/>
  <c r="I349" i="13"/>
  <c r="I353" i="13"/>
  <c r="I359" i="13"/>
  <c r="I369" i="13"/>
  <c r="B11" i="30"/>
  <c r="B3" i="30"/>
  <c r="B9" i="29"/>
  <c r="B8" i="30"/>
  <c r="B11" i="29"/>
  <c r="B8" i="29"/>
  <c r="K194" i="20"/>
  <c r="K192" i="20"/>
  <c r="K190" i="20"/>
  <c r="K188" i="20"/>
  <c r="K186" i="20"/>
  <c r="K184" i="20"/>
  <c r="K182" i="20"/>
  <c r="K180" i="20"/>
  <c r="K178" i="20"/>
  <c r="K176" i="20"/>
  <c r="K174" i="20"/>
  <c r="K172" i="20"/>
  <c r="K170" i="20"/>
  <c r="K168" i="20"/>
  <c r="K166" i="20"/>
  <c r="K164" i="20"/>
  <c r="K162" i="20"/>
  <c r="K160" i="20"/>
  <c r="K158" i="20"/>
  <c r="B5" i="30"/>
  <c r="B2" i="30"/>
  <c r="B5" i="29"/>
  <c r="J194" i="20"/>
  <c r="J192" i="20"/>
  <c r="J190" i="20"/>
  <c r="J188" i="20"/>
  <c r="J186" i="20"/>
  <c r="J184" i="20"/>
  <c r="J182" i="20"/>
  <c r="J180" i="20"/>
  <c r="J178" i="20"/>
  <c r="J176" i="20"/>
  <c r="J174" i="20"/>
  <c r="J172" i="20"/>
  <c r="J170" i="20"/>
  <c r="J168" i="20"/>
  <c r="J166" i="20"/>
  <c r="J164" i="20"/>
  <c r="J162" i="20"/>
  <c r="J160" i="20"/>
  <c r="J158" i="20"/>
  <c r="B4" i="30"/>
  <c r="B2" i="29"/>
  <c r="K187" i="20"/>
  <c r="K179" i="20"/>
  <c r="K171" i="20"/>
  <c r="K163" i="20"/>
  <c r="J152" i="20"/>
  <c r="J139" i="20"/>
  <c r="J120" i="20"/>
  <c r="J107" i="20"/>
  <c r="J88" i="20"/>
  <c r="K72" i="20"/>
  <c r="B12" i="30"/>
  <c r="B9" i="30"/>
  <c r="B6" i="30"/>
  <c r="B7" i="29"/>
  <c r="B4" i="29"/>
  <c r="K189" i="20"/>
  <c r="K181" i="20"/>
  <c r="K173" i="20"/>
  <c r="K165" i="20"/>
  <c r="K157" i="20"/>
  <c r="J144" i="20"/>
  <c r="J131" i="20"/>
  <c r="K127" i="20"/>
  <c r="K125" i="20"/>
  <c r="J112" i="20"/>
  <c r="J99" i="20"/>
  <c r="K95" i="20"/>
  <c r="K93" i="20"/>
  <c r="K82" i="20"/>
  <c r="K63" i="20"/>
  <c r="K58" i="20"/>
  <c r="B10" i="29"/>
  <c r="J189" i="20"/>
  <c r="J181" i="20"/>
  <c r="J173" i="20"/>
  <c r="J165" i="20"/>
  <c r="J157" i="20"/>
  <c r="K155" i="20"/>
  <c r="J140" i="20"/>
  <c r="K138" i="20"/>
  <c r="K136" i="20"/>
  <c r="J127" i="20"/>
  <c r="J125" i="20"/>
  <c r="K123" i="20"/>
  <c r="J108" i="20"/>
  <c r="K106" i="20"/>
  <c r="K104" i="20"/>
  <c r="J95" i="20"/>
  <c r="J93" i="20"/>
  <c r="K91" i="20"/>
  <c r="J82" i="20"/>
  <c r="K80" i="20"/>
  <c r="K75" i="20"/>
  <c r="K68" i="20"/>
  <c r="J63" i="20"/>
  <c r="K61" i="20"/>
  <c r="J58" i="20"/>
  <c r="K53" i="20"/>
  <c r="K45" i="20"/>
  <c r="K37" i="20"/>
  <c r="K31" i="20"/>
  <c r="K22" i="20"/>
  <c r="K14" i="20"/>
  <c r="K6" i="20"/>
  <c r="J895" i="13"/>
  <c r="J887" i="13"/>
  <c r="J879" i="13"/>
  <c r="J871" i="13"/>
  <c r="J863" i="13"/>
  <c r="B6" i="29"/>
  <c r="B3" i="29"/>
  <c r="J191" i="20"/>
  <c r="J183" i="20"/>
  <c r="J175" i="20"/>
  <c r="J167" i="20"/>
  <c r="J159" i="20"/>
  <c r="K147" i="20"/>
  <c r="K134" i="20"/>
  <c r="K128" i="20"/>
  <c r="K115" i="20"/>
  <c r="K102" i="20"/>
  <c r="K96" i="20"/>
  <c r="K64" i="20"/>
  <c r="K51" i="20"/>
  <c r="K43" i="20"/>
  <c r="K35" i="20"/>
  <c r="K32" i="20"/>
  <c r="K20" i="20"/>
  <c r="K12" i="20"/>
  <c r="K4" i="20"/>
  <c r="J901" i="13"/>
  <c r="J893" i="13"/>
  <c r="B12" i="29"/>
  <c r="K193" i="20"/>
  <c r="K185" i="20"/>
  <c r="K177" i="20"/>
  <c r="K169" i="20"/>
  <c r="K161" i="20"/>
  <c r="J147" i="20"/>
  <c r="J128" i="20"/>
  <c r="J115" i="20"/>
  <c r="J96" i="20"/>
  <c r="J64" i="20"/>
  <c r="J900" i="13"/>
  <c r="J892" i="13"/>
  <c r="J884" i="13"/>
  <c r="J876" i="13"/>
  <c r="J868" i="13"/>
  <c r="J860" i="13"/>
  <c r="J852" i="13"/>
  <c r="J844" i="13"/>
  <c r="J836" i="13"/>
  <c r="J828" i="13"/>
  <c r="J820" i="13"/>
  <c r="J812" i="13"/>
  <c r="J804" i="13"/>
  <c r="J796" i="13"/>
  <c r="J788" i="13"/>
  <c r="J780" i="13"/>
  <c r="B10" i="30"/>
  <c r="B7" i="30"/>
  <c r="J193" i="20"/>
  <c r="J185" i="20"/>
  <c r="J177" i="20"/>
  <c r="J169" i="20"/>
  <c r="J161" i="20"/>
  <c r="K152" i="20"/>
  <c r="K139" i="20"/>
  <c r="K126" i="20"/>
  <c r="K120" i="20"/>
  <c r="K107" i="20"/>
  <c r="K94" i="20"/>
  <c r="K88" i="20"/>
  <c r="J83" i="20"/>
  <c r="J179" i="20"/>
  <c r="K117" i="20"/>
  <c r="K99" i="20"/>
  <c r="J79" i="20"/>
  <c r="J73" i="20"/>
  <c r="K33" i="20"/>
  <c r="J31" i="20"/>
  <c r="J14" i="20"/>
  <c r="J919" i="13"/>
  <c r="J911" i="13"/>
  <c r="J903" i="13"/>
  <c r="J897" i="13"/>
  <c r="J896" i="13"/>
  <c r="I895" i="13"/>
  <c r="J894" i="13"/>
  <c r="J883" i="13"/>
  <c r="J882" i="13"/>
  <c r="J881" i="13"/>
  <c r="J880" i="13"/>
  <c r="I879" i="13"/>
  <c r="O879" i="13" s="1"/>
  <c r="J878" i="13"/>
  <c r="J877" i="13"/>
  <c r="I854" i="13"/>
  <c r="J853" i="13"/>
  <c r="I852" i="13"/>
  <c r="J851" i="13"/>
  <c r="J850" i="13"/>
  <c r="J849" i="13"/>
  <c r="J848" i="13"/>
  <c r="J171" i="20"/>
  <c r="K119" i="20"/>
  <c r="J104" i="20"/>
  <c r="J75" i="20"/>
  <c r="K57" i="20"/>
  <c r="J21" i="20"/>
  <c r="J6" i="20"/>
  <c r="J921" i="13"/>
  <c r="J913" i="13"/>
  <c r="J905" i="13"/>
  <c r="J899" i="13"/>
  <c r="I898" i="13"/>
  <c r="J890" i="13"/>
  <c r="J889" i="13"/>
  <c r="J888" i="13"/>
  <c r="I887" i="13"/>
  <c r="O887" i="13" s="1"/>
  <c r="J886" i="13"/>
  <c r="J885" i="13"/>
  <c r="I847" i="13"/>
  <c r="O847" i="13" s="1"/>
  <c r="J846" i="13"/>
  <c r="I827" i="13"/>
  <c r="I826" i="13"/>
  <c r="I825" i="13"/>
  <c r="I824" i="13"/>
  <c r="O824" i="13" s="1"/>
  <c r="J823" i="13"/>
  <c r="I806" i="13"/>
  <c r="O806" i="13" s="1"/>
  <c r="J805" i="13"/>
  <c r="I804" i="13"/>
  <c r="O804" i="13" s="1"/>
  <c r="J803" i="13"/>
  <c r="J802" i="13"/>
  <c r="J801" i="13"/>
  <c r="J800" i="13"/>
  <c r="K167" i="20"/>
  <c r="K151" i="20"/>
  <c r="J136" i="20"/>
  <c r="J116" i="20"/>
  <c r="J101" i="20"/>
  <c r="J67" i="20"/>
  <c r="J52" i="20"/>
  <c r="K47" i="20"/>
  <c r="J37" i="20"/>
  <c r="J23" i="20"/>
  <c r="K18" i="20"/>
  <c r="J922" i="13"/>
  <c r="J914" i="13"/>
  <c r="J906" i="13"/>
  <c r="J891" i="13"/>
  <c r="I890" i="13"/>
  <c r="O890" i="13" s="1"/>
  <c r="J163" i="20"/>
  <c r="J148" i="20"/>
  <c r="J133" i="20"/>
  <c r="J106" i="20"/>
  <c r="K86" i="20"/>
  <c r="J80" i="20"/>
  <c r="J72" i="20"/>
  <c r="K49" i="20"/>
  <c r="J13" i="20"/>
  <c r="J923" i="13"/>
  <c r="J915" i="13"/>
  <c r="J907" i="13"/>
  <c r="J867" i="13"/>
  <c r="J866" i="13"/>
  <c r="J865" i="13"/>
  <c r="J864" i="13"/>
  <c r="I863" i="13"/>
  <c r="J862" i="13"/>
  <c r="J839" i="13"/>
  <c r="J821" i="13"/>
  <c r="J819" i="13"/>
  <c r="J818" i="13"/>
  <c r="J817" i="13"/>
  <c r="J816" i="13"/>
  <c r="I799" i="13"/>
  <c r="J798" i="13"/>
  <c r="J776" i="13"/>
  <c r="J768" i="13"/>
  <c r="J760" i="13"/>
  <c r="J752" i="13"/>
  <c r="J744" i="13"/>
  <c r="J736" i="13"/>
  <c r="J728" i="13"/>
  <c r="J720" i="13"/>
  <c r="J712" i="13"/>
  <c r="J704" i="13"/>
  <c r="J696" i="13"/>
  <c r="J688" i="13"/>
  <c r="J680" i="13"/>
  <c r="J187" i="20"/>
  <c r="K150" i="20"/>
  <c r="K144" i="20"/>
  <c r="J123" i="20"/>
  <c r="J103" i="20"/>
  <c r="K41" i="20"/>
  <c r="J22" i="20"/>
  <c r="J5" i="20"/>
  <c r="J155" i="20"/>
  <c r="K149" i="20"/>
  <c r="J60" i="20"/>
  <c r="J45" i="20"/>
  <c r="K17" i="20"/>
  <c r="I883" i="13"/>
  <c r="J872" i="13"/>
  <c r="J859" i="13"/>
  <c r="I858" i="13"/>
  <c r="O858" i="13" s="1"/>
  <c r="J68" i="20"/>
  <c r="J65" i="20"/>
  <c r="J918" i="13"/>
  <c r="J910" i="13"/>
  <c r="J902" i="13"/>
  <c r="I884" i="13"/>
  <c r="O884" i="13" s="1"/>
  <c r="I878" i="13"/>
  <c r="O878" i="13" s="1"/>
  <c r="J873" i="13"/>
  <c r="I868" i="13"/>
  <c r="O868" i="13" s="1"/>
  <c r="I860" i="13"/>
  <c r="O860" i="13" s="1"/>
  <c r="I859" i="13"/>
  <c r="O859" i="13" s="1"/>
  <c r="I844" i="13"/>
  <c r="O844" i="13" s="1"/>
  <c r="J834" i="13"/>
  <c r="I833" i="13"/>
  <c r="O833" i="13" s="1"/>
  <c r="J815" i="13"/>
  <c r="I814" i="13"/>
  <c r="O814" i="13" s="1"/>
  <c r="I802" i="13"/>
  <c r="J793" i="13"/>
  <c r="I792" i="13"/>
  <c r="O792" i="13" s="1"/>
  <c r="J138" i="20"/>
  <c r="K87" i="20"/>
  <c r="K77" i="20"/>
  <c r="K39" i="20"/>
  <c r="J36" i="20"/>
  <c r="K2" i="20"/>
  <c r="J916" i="13"/>
  <c r="J908" i="13"/>
  <c r="I897" i="13"/>
  <c r="J874" i="13"/>
  <c r="J861" i="13"/>
  <c r="J845" i="13"/>
  <c r="J840" i="13"/>
  <c r="J835" i="13"/>
  <c r="I815" i="13"/>
  <c r="J794" i="13"/>
  <c r="J763" i="13"/>
  <c r="J745" i="13"/>
  <c r="J743" i="13"/>
  <c r="J742" i="13"/>
  <c r="J741" i="13"/>
  <c r="J740" i="13"/>
  <c r="I723" i="13"/>
  <c r="J722" i="13"/>
  <c r="J699" i="13"/>
  <c r="J681" i="13"/>
  <c r="J679" i="13"/>
  <c r="J678" i="13"/>
  <c r="J670" i="13"/>
  <c r="J662" i="13"/>
  <c r="J654" i="13"/>
  <c r="J646" i="13"/>
  <c r="K191" i="20"/>
  <c r="J135" i="20"/>
  <c r="K112" i="20"/>
  <c r="J53" i="20"/>
  <c r="K25" i="20"/>
  <c r="K10" i="20"/>
  <c r="J875" i="13"/>
  <c r="I874" i="13"/>
  <c r="O874" i="13" s="1"/>
  <c r="J869" i="13"/>
  <c r="J808" i="13"/>
  <c r="J807" i="13"/>
  <c r="J795" i="13"/>
  <c r="I763" i="13"/>
  <c r="O763" i="13" s="1"/>
  <c r="J762" i="13"/>
  <c r="J739" i="13"/>
  <c r="K183" i="20"/>
  <c r="K131" i="20"/>
  <c r="J61" i="20"/>
  <c r="J44" i="20"/>
  <c r="J7" i="20"/>
  <c r="K175" i="20"/>
  <c r="J15" i="20"/>
  <c r="J917" i="13"/>
  <c r="J909" i="13"/>
  <c r="I876" i="13"/>
  <c r="I870" i="13"/>
  <c r="I866" i="13"/>
  <c r="O866" i="13" s="1"/>
  <c r="J856" i="13"/>
  <c r="I855" i="13"/>
  <c r="O855" i="13" s="1"/>
  <c r="I849" i="13"/>
  <c r="J824" i="13"/>
  <c r="I823" i="13"/>
  <c r="O823" i="13" s="1"/>
  <c r="J822" i="13"/>
  <c r="J810" i="13"/>
  <c r="I809" i="13"/>
  <c r="J797" i="13"/>
  <c r="J787" i="13"/>
  <c r="J786" i="13"/>
  <c r="J785" i="13"/>
  <c r="J784" i="13"/>
  <c r="K159" i="20"/>
  <c r="K118" i="20"/>
  <c r="J91" i="20"/>
  <c r="K55" i="20"/>
  <c r="J29" i="20"/>
  <c r="I871" i="13"/>
  <c r="O871" i="13" s="1"/>
  <c r="J857" i="13"/>
  <c r="I856" i="13"/>
  <c r="O856" i="13" s="1"/>
  <c r="J842" i="13"/>
  <c r="J837" i="13"/>
  <c r="J825" i="13"/>
  <c r="J811" i="13"/>
  <c r="I810" i="13"/>
  <c r="O810" i="13" s="1"/>
  <c r="J783" i="13"/>
  <c r="J777" i="13"/>
  <c r="J775" i="13"/>
  <c r="J774" i="13"/>
  <c r="J773" i="13"/>
  <c r="J772" i="13"/>
  <c r="I755" i="13"/>
  <c r="J754" i="13"/>
  <c r="J731" i="13"/>
  <c r="J713" i="13"/>
  <c r="J711" i="13"/>
  <c r="J710" i="13"/>
  <c r="J709" i="13"/>
  <c r="J708" i="13"/>
  <c r="I691" i="13"/>
  <c r="O691" i="13" s="1"/>
  <c r="J690" i="13"/>
  <c r="J674" i="13"/>
  <c r="J666" i="13"/>
  <c r="J658" i="13"/>
  <c r="J650" i="13"/>
  <c r="J642" i="13"/>
  <c r="J634" i="13"/>
  <c r="J626" i="13"/>
  <c r="J618" i="13"/>
  <c r="J610" i="13"/>
  <c r="K146" i="20"/>
  <c r="K85" i="20"/>
  <c r="K26" i="20"/>
  <c r="K9" i="20"/>
  <c r="J920" i="13"/>
  <c r="J912" i="13"/>
  <c r="J904" i="13"/>
  <c r="I882" i="13"/>
  <c r="J858" i="13"/>
  <c r="I857" i="13"/>
  <c r="O857" i="13" s="1"/>
  <c r="J838" i="13"/>
  <c r="J832" i="13"/>
  <c r="J831" i="13"/>
  <c r="J830" i="13"/>
  <c r="J826" i="13"/>
  <c r="I811" i="13"/>
  <c r="J799" i="13"/>
  <c r="J791" i="13"/>
  <c r="J790" i="13"/>
  <c r="J789" i="13"/>
  <c r="I783" i="13"/>
  <c r="O783" i="13" s="1"/>
  <c r="J782" i="13"/>
  <c r="J778" i="13"/>
  <c r="J771" i="13"/>
  <c r="J898" i="13"/>
  <c r="J829" i="13"/>
  <c r="I819" i="13"/>
  <c r="J814" i="13"/>
  <c r="J809" i="13"/>
  <c r="I790" i="13"/>
  <c r="O790" i="13" s="1"/>
  <c r="J779" i="13"/>
  <c r="J759" i="13"/>
  <c r="I751" i="13"/>
  <c r="O751" i="13" s="1"/>
  <c r="I750" i="13"/>
  <c r="O750" i="13" s="1"/>
  <c r="I749" i="13"/>
  <c r="I748" i="13"/>
  <c r="O748" i="13" s="1"/>
  <c r="I747" i="13"/>
  <c r="O747" i="13" s="1"/>
  <c r="J727" i="13"/>
  <c r="J702" i="13"/>
  <c r="J694" i="13"/>
  <c r="I677" i="13"/>
  <c r="J649" i="13"/>
  <c r="J648" i="13"/>
  <c r="J647" i="13"/>
  <c r="I645" i="13"/>
  <c r="O645" i="13" s="1"/>
  <c r="J644" i="13"/>
  <c r="I875" i="13"/>
  <c r="O875" i="13" s="1"/>
  <c r="J841" i="13"/>
  <c r="I838" i="13"/>
  <c r="O838" i="13" s="1"/>
  <c r="J833" i="13"/>
  <c r="J806" i="13"/>
  <c r="I801" i="13"/>
  <c r="I796" i="13"/>
  <c r="O796" i="13" s="1"/>
  <c r="I780" i="13"/>
  <c r="O780" i="13" s="1"/>
  <c r="J769" i="13"/>
  <c r="I760" i="13"/>
  <c r="I759" i="13"/>
  <c r="O759" i="13" s="1"/>
  <c r="J753" i="13"/>
  <c r="I830" i="13"/>
  <c r="I817" i="13"/>
  <c r="I791" i="13"/>
  <c r="O791" i="13" s="1"/>
  <c r="J770" i="13"/>
  <c r="J766" i="13"/>
  <c r="J761" i="13"/>
  <c r="I754" i="13"/>
  <c r="J854" i="13"/>
  <c r="I839" i="13"/>
  <c r="I836" i="13"/>
  <c r="O836" i="13" s="1"/>
  <c r="I807" i="13"/>
  <c r="O807" i="13" s="1"/>
  <c r="J781" i="13"/>
  <c r="I771" i="13"/>
  <c r="O771" i="13" s="1"/>
  <c r="I770" i="13"/>
  <c r="I762" i="13"/>
  <c r="O762" i="13" s="1"/>
  <c r="I739" i="13"/>
  <c r="O739" i="13" s="1"/>
  <c r="J847" i="13"/>
  <c r="I831" i="13"/>
  <c r="J827" i="13"/>
  <c r="J755" i="13"/>
  <c r="J732" i="13"/>
  <c r="J721" i="13"/>
  <c r="J719" i="13"/>
  <c r="J718" i="13"/>
  <c r="J717" i="13"/>
  <c r="J716" i="13"/>
  <c r="J715" i="13"/>
  <c r="J714" i="13"/>
  <c r="J707" i="13"/>
  <c r="J706" i="13"/>
  <c r="J705" i="13"/>
  <c r="J700" i="13"/>
  <c r="I698" i="13"/>
  <c r="J855" i="13"/>
  <c r="I848" i="13"/>
  <c r="O848" i="13" s="1"/>
  <c r="I832" i="13"/>
  <c r="O832" i="13" s="1"/>
  <c r="I828" i="13"/>
  <c r="O828" i="13" s="1"/>
  <c r="J757" i="13"/>
  <c r="I756" i="13"/>
  <c r="J870" i="13"/>
  <c r="J843" i="13"/>
  <c r="I795" i="13"/>
  <c r="I768" i="13"/>
  <c r="O768" i="13" s="1"/>
  <c r="J765" i="13"/>
  <c r="J758" i="13"/>
  <c r="J751" i="13"/>
  <c r="J750" i="13"/>
  <c r="J749" i="13"/>
  <c r="J748" i="13"/>
  <c r="J747" i="13"/>
  <c r="J746" i="13"/>
  <c r="J737" i="13"/>
  <c r="J698" i="13"/>
  <c r="J693" i="13"/>
  <c r="J671" i="13"/>
  <c r="I669" i="13"/>
  <c r="I668" i="13"/>
  <c r="J659" i="13"/>
  <c r="I649" i="13"/>
  <c r="O649" i="13" s="1"/>
  <c r="I613" i="13"/>
  <c r="J612" i="13"/>
  <c r="J601" i="13"/>
  <c r="J593" i="13"/>
  <c r="J585" i="13"/>
  <c r="J577" i="13"/>
  <c r="J569" i="13"/>
  <c r="J561" i="13"/>
  <c r="J553" i="13"/>
  <c r="J545" i="13"/>
  <c r="J537" i="13"/>
  <c r="J529" i="13"/>
  <c r="J521" i="13"/>
  <c r="J513" i="13"/>
  <c r="J505" i="13"/>
  <c r="J497" i="13"/>
  <c r="J489" i="13"/>
  <c r="J481" i="13"/>
  <c r="J473" i="13"/>
  <c r="J738" i="13"/>
  <c r="J734" i="13"/>
  <c r="J726" i="13"/>
  <c r="I699" i="13"/>
  <c r="O699" i="13" s="1"/>
  <c r="J677" i="13"/>
  <c r="J672" i="13"/>
  <c r="J660" i="13"/>
  <c r="J611" i="13"/>
  <c r="J609" i="13"/>
  <c r="J608" i="13"/>
  <c r="J600" i="13"/>
  <c r="J592" i="13"/>
  <c r="J584" i="13"/>
  <c r="I808" i="13"/>
  <c r="O808" i="13" s="1"/>
  <c r="I738" i="13"/>
  <c r="O738" i="13" s="1"/>
  <c r="I715" i="13"/>
  <c r="I706" i="13"/>
  <c r="O706" i="13" s="1"/>
  <c r="I694" i="13"/>
  <c r="O694" i="13" s="1"/>
  <c r="I678" i="13"/>
  <c r="J673" i="13"/>
  <c r="I672" i="13"/>
  <c r="O672" i="13" s="1"/>
  <c r="J661" i="13"/>
  <c r="I660" i="13"/>
  <c r="O660" i="13" s="1"/>
  <c r="I654" i="13"/>
  <c r="J653" i="13"/>
  <c r="J652" i="13"/>
  <c r="J651" i="13"/>
  <c r="J633" i="13"/>
  <c r="J632" i="13"/>
  <c r="J631" i="13"/>
  <c r="J630" i="13"/>
  <c r="I609" i="13"/>
  <c r="I608" i="13"/>
  <c r="J607" i="13"/>
  <c r="I600" i="13"/>
  <c r="O600" i="13" s="1"/>
  <c r="J599" i="13"/>
  <c r="I716" i="13"/>
  <c r="O716" i="13" s="1"/>
  <c r="I707" i="13"/>
  <c r="O707" i="13" s="1"/>
  <c r="J695" i="13"/>
  <c r="J689" i="13"/>
  <c r="J687" i="13"/>
  <c r="J686" i="13"/>
  <c r="J685" i="13"/>
  <c r="J684" i="13"/>
  <c r="J683" i="13"/>
  <c r="J682" i="13"/>
  <c r="I674" i="13"/>
  <c r="O674" i="13" s="1"/>
  <c r="I673" i="13"/>
  <c r="I661" i="13"/>
  <c r="J655" i="13"/>
  <c r="I653" i="13"/>
  <c r="J629" i="13"/>
  <c r="J623" i="13"/>
  <c r="J622" i="13"/>
  <c r="J606" i="13"/>
  <c r="J598" i="13"/>
  <c r="J764" i="13"/>
  <c r="J735" i="13"/>
  <c r="I728" i="13"/>
  <c r="O728" i="13" s="1"/>
  <c r="I717" i="13"/>
  <c r="O717" i="13" s="1"/>
  <c r="J703" i="13"/>
  <c r="I696" i="13"/>
  <c r="O696" i="13" s="1"/>
  <c r="I695" i="13"/>
  <c r="O695" i="13" s="1"/>
  <c r="J691" i="13"/>
  <c r="I687" i="13"/>
  <c r="O687" i="13" s="1"/>
  <c r="I686" i="13"/>
  <c r="O686" i="13" s="1"/>
  <c r="I685" i="13"/>
  <c r="O685" i="13" s="1"/>
  <c r="I684" i="13"/>
  <c r="O684" i="13" s="1"/>
  <c r="I683" i="13"/>
  <c r="O683" i="13" s="1"/>
  <c r="J656" i="13"/>
  <c r="J645" i="13"/>
  <c r="J643" i="13"/>
  <c r="J641" i="13"/>
  <c r="J640" i="13"/>
  <c r="J639" i="13"/>
  <c r="J638" i="13"/>
  <c r="J637" i="13"/>
  <c r="J636" i="13"/>
  <c r="J635" i="13"/>
  <c r="I629" i="13"/>
  <c r="J628" i="13"/>
  <c r="J624" i="13"/>
  <c r="J621" i="13"/>
  <c r="J605" i="13"/>
  <c r="J597" i="13"/>
  <c r="J589" i="13"/>
  <c r="J581" i="13"/>
  <c r="J573" i="13"/>
  <c r="J565" i="13"/>
  <c r="J557" i="13"/>
  <c r="J549" i="13"/>
  <c r="J541" i="13"/>
  <c r="J533" i="13"/>
  <c r="J525" i="13"/>
  <c r="J517" i="13"/>
  <c r="J509" i="13"/>
  <c r="J501" i="13"/>
  <c r="J813" i="13"/>
  <c r="J729" i="13"/>
  <c r="J724" i="13"/>
  <c r="J723" i="13"/>
  <c r="I718" i="13"/>
  <c r="O718" i="13" s="1"/>
  <c r="J692" i="13"/>
  <c r="J675" i="13"/>
  <c r="J665" i="13"/>
  <c r="J664" i="13"/>
  <c r="J663" i="13"/>
  <c r="J657" i="13"/>
  <c r="I656" i="13"/>
  <c r="O656" i="13" s="1"/>
  <c r="I641" i="13"/>
  <c r="O641" i="13" s="1"/>
  <c r="I640" i="13"/>
  <c r="O640" i="13" s="1"/>
  <c r="I639" i="13"/>
  <c r="I638" i="13"/>
  <c r="I637" i="13"/>
  <c r="I636" i="13"/>
  <c r="J792" i="13"/>
  <c r="I736" i="13"/>
  <c r="O736" i="13" s="1"/>
  <c r="J733" i="13"/>
  <c r="J730" i="13"/>
  <c r="J725" i="13"/>
  <c r="I724" i="13"/>
  <c r="I719" i="13"/>
  <c r="O719" i="13" s="1"/>
  <c r="I709" i="13"/>
  <c r="I704" i="13"/>
  <c r="O704" i="13" s="1"/>
  <c r="J701" i="13"/>
  <c r="J697" i="13"/>
  <c r="I692" i="13"/>
  <c r="O692" i="13" s="1"/>
  <c r="I666" i="13"/>
  <c r="I665" i="13"/>
  <c r="O665" i="13" s="1"/>
  <c r="I664" i="13"/>
  <c r="O664" i="13" s="1"/>
  <c r="I658" i="13"/>
  <c r="I657" i="13"/>
  <c r="O657" i="13" s="1"/>
  <c r="I620" i="13"/>
  <c r="O620" i="13" s="1"/>
  <c r="J619" i="13"/>
  <c r="I618" i="13"/>
  <c r="O618" i="13" s="1"/>
  <c r="J617" i="13"/>
  <c r="J616" i="13"/>
  <c r="J615" i="13"/>
  <c r="J614" i="13"/>
  <c r="I604" i="13"/>
  <c r="I782" i="13"/>
  <c r="O782" i="13" s="1"/>
  <c r="J767" i="13"/>
  <c r="J756" i="13"/>
  <c r="I731" i="13"/>
  <c r="O731" i="13" s="1"/>
  <c r="I730" i="13"/>
  <c r="I725" i="13"/>
  <c r="O725" i="13" s="1"/>
  <c r="I710" i="13"/>
  <c r="O710" i="13" s="1"/>
  <c r="J676" i="13"/>
  <c r="J669" i="13"/>
  <c r="J668" i="13"/>
  <c r="J667" i="13"/>
  <c r="I648" i="13"/>
  <c r="I617" i="13"/>
  <c r="O617" i="13" s="1"/>
  <c r="I616" i="13"/>
  <c r="O616" i="13" s="1"/>
  <c r="I615" i="13"/>
  <c r="I614" i="13"/>
  <c r="O614" i="13" s="1"/>
  <c r="J613" i="13"/>
  <c r="I603" i="13"/>
  <c r="O603" i="13" s="1"/>
  <c r="J602" i="13"/>
  <c r="I592" i="13"/>
  <c r="J583" i="13"/>
  <c r="J564" i="13"/>
  <c r="J563" i="13"/>
  <c r="J562" i="13"/>
  <c r="I560" i="13"/>
  <c r="O560" i="13" s="1"/>
  <c r="J532" i="13"/>
  <c r="J531" i="13"/>
  <c r="J530" i="13"/>
  <c r="I528" i="13"/>
  <c r="J604" i="13"/>
  <c r="I584" i="13"/>
  <c r="I583" i="13"/>
  <c r="O583" i="13" s="1"/>
  <c r="J627" i="13"/>
  <c r="J620" i="13"/>
  <c r="J594" i="13"/>
  <c r="I573" i="13"/>
  <c r="O573" i="13" s="1"/>
  <c r="J572" i="13"/>
  <c r="J571" i="13"/>
  <c r="J570" i="13"/>
  <c r="I568" i="13"/>
  <c r="I567" i="13"/>
  <c r="O567" i="13" s="1"/>
  <c r="J595" i="13"/>
  <c r="J588" i="13"/>
  <c r="J587" i="13"/>
  <c r="J586" i="13"/>
  <c r="J576" i="13"/>
  <c r="J575" i="13"/>
  <c r="J574" i="13"/>
  <c r="I572" i="13"/>
  <c r="O572" i="13" s="1"/>
  <c r="J544" i="13"/>
  <c r="J543" i="13"/>
  <c r="J542" i="13"/>
  <c r="I540" i="13"/>
  <c r="J625" i="13"/>
  <c r="I605" i="13"/>
  <c r="I595" i="13"/>
  <c r="I588" i="13"/>
  <c r="O588" i="13" s="1"/>
  <c r="I587" i="13"/>
  <c r="O587" i="13" s="1"/>
  <c r="J580" i="13"/>
  <c r="J579" i="13"/>
  <c r="J578" i="13"/>
  <c r="I576" i="13"/>
  <c r="O576" i="13" s="1"/>
  <c r="J548" i="13"/>
  <c r="J547" i="13"/>
  <c r="J546" i="13"/>
  <c r="I544" i="13"/>
  <c r="O544" i="13" s="1"/>
  <c r="J490" i="13"/>
  <c r="J488" i="13"/>
  <c r="J487" i="13"/>
  <c r="J474" i="13"/>
  <c r="J472" i="13"/>
  <c r="J464" i="13"/>
  <c r="J456" i="13"/>
  <c r="J448" i="13"/>
  <c r="J440" i="13"/>
  <c r="J432" i="13"/>
  <c r="J424" i="13"/>
  <c r="I628" i="13"/>
  <c r="O628" i="13" s="1"/>
  <c r="I621" i="13"/>
  <c r="O621" i="13" s="1"/>
  <c r="J596" i="13"/>
  <c r="I581" i="13"/>
  <c r="O581" i="13" s="1"/>
  <c r="I580" i="13"/>
  <c r="I579" i="13"/>
  <c r="O579" i="13" s="1"/>
  <c r="I553" i="13"/>
  <c r="J552" i="13"/>
  <c r="J551" i="13"/>
  <c r="J550" i="13"/>
  <c r="J603" i="13"/>
  <c r="I596" i="13"/>
  <c r="O596" i="13" s="1"/>
  <c r="J590" i="13"/>
  <c r="I557" i="13"/>
  <c r="O557" i="13" s="1"/>
  <c r="J556" i="13"/>
  <c r="J555" i="13"/>
  <c r="J554" i="13"/>
  <c r="I552" i="13"/>
  <c r="I551" i="13"/>
  <c r="I626" i="13"/>
  <c r="O626" i="13" s="1"/>
  <c r="J591" i="13"/>
  <c r="J582" i="13"/>
  <c r="J560" i="13"/>
  <c r="J559" i="13"/>
  <c r="J558" i="13"/>
  <c r="I556" i="13"/>
  <c r="O556" i="13" s="1"/>
  <c r="J528" i="13"/>
  <c r="J527" i="13"/>
  <c r="J526" i="13"/>
  <c r="I524" i="13"/>
  <c r="O524" i="13" s="1"/>
  <c r="J522" i="13"/>
  <c r="I520" i="13"/>
  <c r="O520" i="13" s="1"/>
  <c r="J518" i="13"/>
  <c r="I516" i="13"/>
  <c r="J514" i="13"/>
  <c r="I512" i="13"/>
  <c r="J510" i="13"/>
  <c r="I508" i="13"/>
  <c r="O508" i="13" s="1"/>
  <c r="J506" i="13"/>
  <c r="I504" i="13"/>
  <c r="J502" i="13"/>
  <c r="I500" i="13"/>
  <c r="J499" i="13"/>
  <c r="I484" i="13"/>
  <c r="J483" i="13"/>
  <c r="J469" i="13"/>
  <c r="J461" i="13"/>
  <c r="J453" i="13"/>
  <c r="J445" i="13"/>
  <c r="J566" i="13"/>
  <c r="J539" i="13"/>
  <c r="J534" i="13"/>
  <c r="J515" i="13"/>
  <c r="I488" i="13"/>
  <c r="O488" i="13" s="1"/>
  <c r="I451" i="13"/>
  <c r="J450" i="13"/>
  <c r="J449" i="13"/>
  <c r="I448" i="13"/>
  <c r="J447" i="13"/>
  <c r="J446" i="13"/>
  <c r="J443" i="13"/>
  <c r="J427" i="13"/>
  <c r="J417" i="13"/>
  <c r="J409" i="13"/>
  <c r="J401" i="13"/>
  <c r="J393" i="13"/>
  <c r="J385" i="13"/>
  <c r="J377" i="13"/>
  <c r="J369" i="13"/>
  <c r="J361" i="13"/>
  <c r="J353" i="13"/>
  <c r="J345" i="13"/>
  <c r="J337" i="13"/>
  <c r="J328" i="13"/>
  <c r="J320" i="13"/>
  <c r="J312" i="13"/>
  <c r="J304" i="13"/>
  <c r="J296" i="13"/>
  <c r="J288" i="13"/>
  <c r="J280" i="13"/>
  <c r="O280" i="13" s="1"/>
  <c r="J272" i="13"/>
  <c r="J264" i="13"/>
  <c r="J256" i="13"/>
  <c r="J248" i="13"/>
  <c r="J240" i="13"/>
  <c r="I569" i="13"/>
  <c r="O569" i="13" s="1"/>
  <c r="I564" i="13"/>
  <c r="J535" i="13"/>
  <c r="J516" i="13"/>
  <c r="J503" i="13"/>
  <c r="J493" i="13"/>
  <c r="J468" i="13"/>
  <c r="J467" i="13"/>
  <c r="J460" i="13"/>
  <c r="J459" i="13"/>
  <c r="J458" i="13"/>
  <c r="J457" i="13"/>
  <c r="I456" i="13"/>
  <c r="J455" i="13"/>
  <c r="J454" i="13"/>
  <c r="I450" i="13"/>
  <c r="O450" i="13" s="1"/>
  <c r="I447" i="13"/>
  <c r="O447" i="13" s="1"/>
  <c r="I443" i="13"/>
  <c r="J442" i="13"/>
  <c r="I427" i="13"/>
  <c r="O427" i="13" s="1"/>
  <c r="J426" i="13"/>
  <c r="I417" i="13"/>
  <c r="O417" i="13" s="1"/>
  <c r="J416" i="13"/>
  <c r="I409" i="13"/>
  <c r="O409" i="13" s="1"/>
  <c r="J408" i="13"/>
  <c r="I401" i="13"/>
  <c r="J400" i="13"/>
  <c r="I393" i="13"/>
  <c r="O393" i="13" s="1"/>
  <c r="J392" i="13"/>
  <c r="J536" i="13"/>
  <c r="I535" i="13"/>
  <c r="O535" i="13" s="1"/>
  <c r="I517" i="13"/>
  <c r="O517" i="13" s="1"/>
  <c r="J504" i="13"/>
  <c r="J496" i="13"/>
  <c r="J495" i="13"/>
  <c r="J494" i="13"/>
  <c r="I493" i="13"/>
  <c r="J492" i="13"/>
  <c r="J491" i="13"/>
  <c r="I472" i="13"/>
  <c r="O472" i="13" s="1"/>
  <c r="J471" i="13"/>
  <c r="J470" i="13"/>
  <c r="I469" i="13"/>
  <c r="I468" i="13"/>
  <c r="I467" i="13"/>
  <c r="J466" i="13"/>
  <c r="J465" i="13"/>
  <c r="I464" i="13"/>
  <c r="O464" i="13" s="1"/>
  <c r="J463" i="13"/>
  <c r="J462" i="13"/>
  <c r="I461" i="13"/>
  <c r="O461" i="13" s="1"/>
  <c r="I460" i="13"/>
  <c r="O460" i="13" s="1"/>
  <c r="I459" i="13"/>
  <c r="O459" i="13" s="1"/>
  <c r="I458" i="13"/>
  <c r="O458" i="13" s="1"/>
  <c r="I455" i="13"/>
  <c r="O455" i="13" s="1"/>
  <c r="I442" i="13"/>
  <c r="O442" i="13" s="1"/>
  <c r="J441" i="13"/>
  <c r="I440" i="13"/>
  <c r="J439" i="13"/>
  <c r="J438" i="13"/>
  <c r="I426" i="13"/>
  <c r="O426" i="13" s="1"/>
  <c r="J425" i="13"/>
  <c r="I424" i="13"/>
  <c r="O424" i="13" s="1"/>
  <c r="J423" i="13"/>
  <c r="I416" i="13"/>
  <c r="O416" i="13" s="1"/>
  <c r="J415" i="13"/>
  <c r="I408" i="13"/>
  <c r="J407" i="13"/>
  <c r="J567" i="13"/>
  <c r="J540" i="13"/>
  <c r="I537" i="13"/>
  <c r="O537" i="13" s="1"/>
  <c r="I536" i="13"/>
  <c r="O536" i="13" s="1"/>
  <c r="J523" i="13"/>
  <c r="J511" i="13"/>
  <c r="I494" i="13"/>
  <c r="I492" i="13"/>
  <c r="O492" i="13" s="1"/>
  <c r="J477" i="13"/>
  <c r="I439" i="13"/>
  <c r="O439" i="13" s="1"/>
  <c r="I438" i="13"/>
  <c r="O438" i="13" s="1"/>
  <c r="J437" i="13"/>
  <c r="J436" i="13"/>
  <c r="I423" i="13"/>
  <c r="J422" i="13"/>
  <c r="I415" i="13"/>
  <c r="O415" i="13" s="1"/>
  <c r="J414" i="13"/>
  <c r="I407" i="13"/>
  <c r="J406" i="13"/>
  <c r="I399" i="13"/>
  <c r="J398" i="13"/>
  <c r="I391" i="13"/>
  <c r="J390" i="13"/>
  <c r="I383" i="13"/>
  <c r="O383" i="13" s="1"/>
  <c r="J382" i="13"/>
  <c r="J524" i="13"/>
  <c r="J512" i="13"/>
  <c r="J498" i="13"/>
  <c r="J480" i="13"/>
  <c r="J479" i="13"/>
  <c r="J478" i="13"/>
  <c r="I477" i="13"/>
  <c r="O477" i="13" s="1"/>
  <c r="J476" i="13"/>
  <c r="J475" i="13"/>
  <c r="J435" i="13"/>
  <c r="J421" i="13"/>
  <c r="J413" i="13"/>
  <c r="J405" i="13"/>
  <c r="J397" i="13"/>
  <c r="J389" i="13"/>
  <c r="J381" i="13"/>
  <c r="J373" i="13"/>
  <c r="J365" i="13"/>
  <c r="J357" i="13"/>
  <c r="J349" i="13"/>
  <c r="J341" i="13"/>
  <c r="J332" i="13"/>
  <c r="J324" i="13"/>
  <c r="J316" i="13"/>
  <c r="J308" i="13"/>
  <c r="J300" i="13"/>
  <c r="I541" i="13"/>
  <c r="O541" i="13" s="1"/>
  <c r="J538" i="13"/>
  <c r="I532" i="13"/>
  <c r="I525" i="13"/>
  <c r="J519" i="13"/>
  <c r="J500" i="13"/>
  <c r="I499" i="13"/>
  <c r="O499" i="13" s="1"/>
  <c r="I481" i="13"/>
  <c r="O481" i="13" s="1"/>
  <c r="I480" i="13"/>
  <c r="I479" i="13"/>
  <c r="O479" i="13" s="1"/>
  <c r="I478" i="13"/>
  <c r="I476" i="13"/>
  <c r="O476" i="13" s="1"/>
  <c r="I435" i="13"/>
  <c r="O435" i="13" s="1"/>
  <c r="J434" i="13"/>
  <c r="I421" i="13"/>
  <c r="J420" i="13"/>
  <c r="I413" i="13"/>
  <c r="O413" i="13" s="1"/>
  <c r="J412" i="13"/>
  <c r="I405" i="13"/>
  <c r="O405" i="13" s="1"/>
  <c r="J404" i="13"/>
  <c r="I397" i="13"/>
  <c r="O397" i="13" s="1"/>
  <c r="J396" i="13"/>
  <c r="I389" i="13"/>
  <c r="J388" i="13"/>
  <c r="I381" i="13"/>
  <c r="O381" i="13" s="1"/>
  <c r="J380" i="13"/>
  <c r="I373" i="13"/>
  <c r="J372" i="13"/>
  <c r="J568" i="13"/>
  <c r="I563" i="13"/>
  <c r="O563" i="13" s="1"/>
  <c r="I547" i="13"/>
  <c r="O547" i="13" s="1"/>
  <c r="J507" i="13"/>
  <c r="I501" i="13"/>
  <c r="O501" i="13" s="1"/>
  <c r="J482" i="13"/>
  <c r="I434" i="13"/>
  <c r="J433" i="13"/>
  <c r="I432" i="13"/>
  <c r="O432" i="13" s="1"/>
  <c r="J431" i="13"/>
  <c r="J430" i="13"/>
  <c r="I420" i="13"/>
  <c r="O420" i="13" s="1"/>
  <c r="J419" i="13"/>
  <c r="I412" i="13"/>
  <c r="O412" i="13" s="1"/>
  <c r="J411" i="13"/>
  <c r="I404" i="13"/>
  <c r="O404" i="13" s="1"/>
  <c r="J403" i="13"/>
  <c r="I396" i="13"/>
  <c r="O396" i="13" s="1"/>
  <c r="J395" i="13"/>
  <c r="I388" i="13"/>
  <c r="O388" i="13" s="1"/>
  <c r="J387" i="13"/>
  <c r="I380" i="13"/>
  <c r="O380" i="13" s="1"/>
  <c r="J379" i="13"/>
  <c r="I372" i="13"/>
  <c r="O372" i="13" s="1"/>
  <c r="J371" i="13"/>
  <c r="I364" i="13"/>
  <c r="J363" i="13"/>
  <c r="I356" i="13"/>
  <c r="J355" i="13"/>
  <c r="I548" i="13"/>
  <c r="O548" i="13" s="1"/>
  <c r="J520" i="13"/>
  <c r="J508" i="13"/>
  <c r="I487" i="13"/>
  <c r="O487" i="13" s="1"/>
  <c r="J486" i="13"/>
  <c r="J485" i="13"/>
  <c r="J484" i="13"/>
  <c r="J452" i="13"/>
  <c r="J451" i="13"/>
  <c r="J444" i="13"/>
  <c r="J429" i="13"/>
  <c r="J428" i="13"/>
  <c r="J418" i="13"/>
  <c r="J410" i="13"/>
  <c r="J402" i="13"/>
  <c r="J394" i="13"/>
  <c r="J386" i="13"/>
  <c r="J378" i="13"/>
  <c r="J370" i="13"/>
  <c r="J362" i="13"/>
  <c r="I384" i="13"/>
  <c r="I375" i="13"/>
  <c r="O375" i="13" s="1"/>
  <c r="J368" i="13"/>
  <c r="I357" i="13"/>
  <c r="O357" i="13" s="1"/>
  <c r="J356" i="13"/>
  <c r="I283" i="13"/>
  <c r="J282" i="13"/>
  <c r="J259" i="13"/>
  <c r="J241" i="13"/>
  <c r="J239" i="13"/>
  <c r="J238" i="13"/>
  <c r="J237" i="13"/>
  <c r="J229" i="13"/>
  <c r="J221" i="13"/>
  <c r="J213" i="13"/>
  <c r="J204" i="13"/>
  <c r="J196" i="13"/>
  <c r="J188" i="13"/>
  <c r="J180" i="13"/>
  <c r="J151" i="13"/>
  <c r="O151" i="13" s="1"/>
  <c r="J143" i="13"/>
  <c r="O143" i="13" s="1"/>
  <c r="J135" i="13"/>
  <c r="J127" i="13"/>
  <c r="J119" i="13"/>
  <c r="J111" i="13"/>
  <c r="J103" i="13"/>
  <c r="O103" i="13" s="1"/>
  <c r="J95" i="13"/>
  <c r="J87" i="13"/>
  <c r="O87" i="13" s="1"/>
  <c r="J79" i="13"/>
  <c r="J71" i="13"/>
  <c r="O71" i="13" s="1"/>
  <c r="J63" i="13"/>
  <c r="J55" i="13"/>
  <c r="O55" i="13" s="1"/>
  <c r="J47" i="13"/>
  <c r="J38" i="13"/>
  <c r="J30" i="13"/>
  <c r="J22" i="13"/>
  <c r="J14" i="13"/>
  <c r="O14" i="13" s="1"/>
  <c r="J6" i="13"/>
  <c r="I400" i="13"/>
  <c r="O400" i="13" s="1"/>
  <c r="J376" i="13"/>
  <c r="I368" i="13"/>
  <c r="J358" i="13"/>
  <c r="I337" i="13"/>
  <c r="O337" i="13" s="1"/>
  <c r="I336" i="13"/>
  <c r="O336" i="13" s="1"/>
  <c r="J335" i="13"/>
  <c r="J334" i="13"/>
  <c r="I332" i="13"/>
  <c r="O332" i="13" s="1"/>
  <c r="J331" i="13"/>
  <c r="J330" i="13"/>
  <c r="I328" i="13"/>
  <c r="O328" i="13" s="1"/>
  <c r="J327" i="13"/>
  <c r="J326" i="13"/>
  <c r="I324" i="13"/>
  <c r="O324" i="13" s="1"/>
  <c r="J323" i="13"/>
  <c r="J322" i="13"/>
  <c r="I320" i="13"/>
  <c r="O320" i="13" s="1"/>
  <c r="J319" i="13"/>
  <c r="J318" i="13"/>
  <c r="I316" i="13"/>
  <c r="O316" i="13" s="1"/>
  <c r="J315" i="13"/>
  <c r="J314" i="13"/>
  <c r="I312" i="13"/>
  <c r="J311" i="13"/>
  <c r="J310" i="13"/>
  <c r="I308" i="13"/>
  <c r="J307" i="13"/>
  <c r="J306" i="13"/>
  <c r="I304" i="13"/>
  <c r="O304" i="13" s="1"/>
  <c r="J303" i="13"/>
  <c r="J302" i="13"/>
  <c r="I300" i="13"/>
  <c r="J299" i="13"/>
  <c r="I385" i="13"/>
  <c r="I376" i="13"/>
  <c r="J359" i="13"/>
  <c r="I341" i="13"/>
  <c r="O341" i="13" s="1"/>
  <c r="J340" i="13"/>
  <c r="J339" i="13"/>
  <c r="J338" i="13"/>
  <c r="I335" i="13"/>
  <c r="I334" i="13"/>
  <c r="O334" i="13" s="1"/>
  <c r="J333" i="13"/>
  <c r="I331" i="13"/>
  <c r="O331" i="13" s="1"/>
  <c r="I330" i="13"/>
  <c r="O330" i="13" s="1"/>
  <c r="J329" i="13"/>
  <c r="I327" i="13"/>
  <c r="I326" i="13"/>
  <c r="J325" i="13"/>
  <c r="I323" i="13"/>
  <c r="O323" i="13" s="1"/>
  <c r="I322" i="13"/>
  <c r="O322" i="13" s="1"/>
  <c r="J321" i="13"/>
  <c r="I319" i="13"/>
  <c r="O319" i="13" s="1"/>
  <c r="I318" i="13"/>
  <c r="O318" i="13" s="1"/>
  <c r="J317" i="13"/>
  <c r="I315" i="13"/>
  <c r="I314" i="13"/>
  <c r="J313" i="13"/>
  <c r="I311" i="13"/>
  <c r="O311" i="13" s="1"/>
  <c r="I310" i="13"/>
  <c r="O310" i="13" s="1"/>
  <c r="J309" i="13"/>
  <c r="I307" i="13"/>
  <c r="O307" i="13" s="1"/>
  <c r="I306" i="13"/>
  <c r="J305" i="13"/>
  <c r="I303" i="13"/>
  <c r="I302" i="13"/>
  <c r="O302" i="13" s="1"/>
  <c r="J301" i="13"/>
  <c r="I299" i="13"/>
  <c r="O299" i="13" s="1"/>
  <c r="J298" i="13"/>
  <c r="I279" i="13"/>
  <c r="O279" i="13" s="1"/>
  <c r="I278" i="13"/>
  <c r="I277" i="13"/>
  <c r="O277" i="13" s="1"/>
  <c r="I276" i="13"/>
  <c r="O276" i="13" s="1"/>
  <c r="J275" i="13"/>
  <c r="I258" i="13"/>
  <c r="J257" i="13"/>
  <c r="I256" i="13"/>
  <c r="O256" i="13" s="1"/>
  <c r="J255" i="13"/>
  <c r="J254" i="13"/>
  <c r="J253" i="13"/>
  <c r="J252" i="13"/>
  <c r="I236" i="13"/>
  <c r="J235" i="13"/>
  <c r="I228" i="13"/>
  <c r="J227" i="13"/>
  <c r="I220" i="13"/>
  <c r="O220" i="13" s="1"/>
  <c r="J219" i="13"/>
  <c r="I212" i="13"/>
  <c r="O212" i="13" s="1"/>
  <c r="J211" i="13"/>
  <c r="I203" i="13"/>
  <c r="J202" i="13"/>
  <c r="I195" i="13"/>
  <c r="O195" i="13" s="1"/>
  <c r="J194" i="13"/>
  <c r="J391" i="13"/>
  <c r="J344" i="13"/>
  <c r="J343" i="13"/>
  <c r="J342" i="13"/>
  <c r="I340" i="13"/>
  <c r="I298" i="13"/>
  <c r="J297" i="13"/>
  <c r="I296" i="13"/>
  <c r="O296" i="13" s="1"/>
  <c r="J295" i="13"/>
  <c r="J294" i="13"/>
  <c r="J293" i="13"/>
  <c r="J292" i="13"/>
  <c r="I275" i="13"/>
  <c r="O275" i="13" s="1"/>
  <c r="J274" i="13"/>
  <c r="I255" i="13"/>
  <c r="I254" i="13"/>
  <c r="O254" i="13" s="1"/>
  <c r="I253" i="13"/>
  <c r="O253" i="13" s="1"/>
  <c r="I252" i="13"/>
  <c r="J251" i="13"/>
  <c r="I235" i="13"/>
  <c r="O235" i="13" s="1"/>
  <c r="J234" i="13"/>
  <c r="I227" i="13"/>
  <c r="J226" i="13"/>
  <c r="I219" i="13"/>
  <c r="O219" i="13" s="1"/>
  <c r="J218" i="13"/>
  <c r="I211" i="13"/>
  <c r="J210" i="13"/>
  <c r="I202" i="13"/>
  <c r="O202" i="13" s="1"/>
  <c r="J201" i="13"/>
  <c r="I194" i="13"/>
  <c r="J193" i="13"/>
  <c r="I186" i="13"/>
  <c r="O186" i="13" s="1"/>
  <c r="J185" i="13"/>
  <c r="I377" i="13"/>
  <c r="I365" i="13"/>
  <c r="J364" i="13"/>
  <c r="J360" i="13"/>
  <c r="J348" i="13"/>
  <c r="J347" i="13"/>
  <c r="J346" i="13"/>
  <c r="I344" i="13"/>
  <c r="O344" i="13" s="1"/>
  <c r="J291" i="13"/>
  <c r="J273" i="13"/>
  <c r="J271" i="13"/>
  <c r="J270" i="13"/>
  <c r="J269" i="13"/>
  <c r="J268" i="13"/>
  <c r="I251" i="13"/>
  <c r="O251" i="13" s="1"/>
  <c r="J250" i="13"/>
  <c r="J233" i="13"/>
  <c r="J225" i="13"/>
  <c r="J217" i="13"/>
  <c r="J209" i="13"/>
  <c r="J200" i="13"/>
  <c r="J192" i="13"/>
  <c r="J184" i="13"/>
  <c r="J155" i="13"/>
  <c r="J147" i="13"/>
  <c r="J139" i="13"/>
  <c r="J131" i="13"/>
  <c r="J123" i="13"/>
  <c r="J115" i="13"/>
  <c r="J107" i="13"/>
  <c r="O107" i="13" s="1"/>
  <c r="J99" i="13"/>
  <c r="J91" i="13"/>
  <c r="O91" i="13" s="1"/>
  <c r="J83" i="13"/>
  <c r="J75" i="13"/>
  <c r="O75" i="13" s="1"/>
  <c r="J67" i="13"/>
  <c r="O67" i="13" s="1"/>
  <c r="J59" i="13"/>
  <c r="O59" i="13" s="1"/>
  <c r="J51" i="13"/>
  <c r="J43" i="13"/>
  <c r="O43" i="13" s="1"/>
  <c r="J34" i="13"/>
  <c r="J26" i="13"/>
  <c r="J18" i="13"/>
  <c r="J10" i="13"/>
  <c r="O10" i="13" s="1"/>
  <c r="J2" i="13"/>
  <c r="O2" i="13" s="1"/>
  <c r="J383" i="13"/>
  <c r="J366" i="13"/>
  <c r="I360" i="13"/>
  <c r="O360" i="13" s="1"/>
  <c r="J352" i="13"/>
  <c r="J351" i="13"/>
  <c r="J350" i="13"/>
  <c r="I348" i="13"/>
  <c r="I291" i="13"/>
  <c r="O291" i="13" s="1"/>
  <c r="J290" i="13"/>
  <c r="I271" i="13"/>
  <c r="I270" i="13"/>
  <c r="O270" i="13" s="1"/>
  <c r="I269" i="13"/>
  <c r="O269" i="13" s="1"/>
  <c r="I268" i="13"/>
  <c r="O268" i="13" s="1"/>
  <c r="J267" i="13"/>
  <c r="I250" i="13"/>
  <c r="J249" i="13"/>
  <c r="I248" i="13"/>
  <c r="J247" i="13"/>
  <c r="J246" i="13"/>
  <c r="J245" i="13"/>
  <c r="J244" i="13"/>
  <c r="I233" i="13"/>
  <c r="O233" i="13" s="1"/>
  <c r="J232" i="13"/>
  <c r="I225" i="13"/>
  <c r="O225" i="13" s="1"/>
  <c r="J224" i="13"/>
  <c r="I217" i="13"/>
  <c r="J216" i="13"/>
  <c r="I209" i="13"/>
  <c r="O209" i="13" s="1"/>
  <c r="J208" i="13"/>
  <c r="I200" i="13"/>
  <c r="J199" i="13"/>
  <c r="I192" i="13"/>
  <c r="O192" i="13" s="1"/>
  <c r="J191" i="13"/>
  <c r="I184" i="13"/>
  <c r="J183" i="13"/>
  <c r="I155" i="13"/>
  <c r="O155" i="13" s="1"/>
  <c r="J154" i="13"/>
  <c r="I147" i="13"/>
  <c r="O147" i="13" s="1"/>
  <c r="J146" i="13"/>
  <c r="I139" i="13"/>
  <c r="O139" i="13" s="1"/>
  <c r="J138" i="13"/>
  <c r="I131" i="13"/>
  <c r="J130" i="13"/>
  <c r="J399" i="13"/>
  <c r="I392" i="13"/>
  <c r="O392" i="13" s="1"/>
  <c r="J374" i="13"/>
  <c r="J367" i="13"/>
  <c r="I361" i="13"/>
  <c r="O361" i="13" s="1"/>
  <c r="J354" i="13"/>
  <c r="I352" i="13"/>
  <c r="I351" i="13"/>
  <c r="I290" i="13"/>
  <c r="O290" i="13" s="1"/>
  <c r="J289" i="13"/>
  <c r="I288" i="13"/>
  <c r="O288" i="13" s="1"/>
  <c r="J287" i="13"/>
  <c r="J286" i="13"/>
  <c r="J285" i="13"/>
  <c r="J284" i="13"/>
  <c r="I267" i="13"/>
  <c r="O267" i="13" s="1"/>
  <c r="J266" i="13"/>
  <c r="I247" i="13"/>
  <c r="O247" i="13" s="1"/>
  <c r="I246" i="13"/>
  <c r="I245" i="13"/>
  <c r="I244" i="13"/>
  <c r="J243" i="13"/>
  <c r="I232" i="13"/>
  <c r="O232" i="13" s="1"/>
  <c r="J231" i="13"/>
  <c r="I224" i="13"/>
  <c r="O224" i="13" s="1"/>
  <c r="J223" i="13"/>
  <c r="I216" i="13"/>
  <c r="J215" i="13"/>
  <c r="I208" i="13"/>
  <c r="J207" i="13"/>
  <c r="J206" i="13"/>
  <c r="I199" i="13"/>
  <c r="O199" i="13" s="1"/>
  <c r="J198" i="13"/>
  <c r="I191" i="13"/>
  <c r="O191" i="13" s="1"/>
  <c r="J190" i="13"/>
  <c r="I183" i="13"/>
  <c r="J182" i="13"/>
  <c r="I154" i="13"/>
  <c r="J153" i="13"/>
  <c r="I146" i="13"/>
  <c r="O146" i="13" s="1"/>
  <c r="J145" i="13"/>
  <c r="J384" i="13"/>
  <c r="J375" i="13"/>
  <c r="I367" i="13"/>
  <c r="O367" i="13" s="1"/>
  <c r="I355" i="13"/>
  <c r="O355" i="13" s="1"/>
  <c r="J283" i="13"/>
  <c r="J265" i="13"/>
  <c r="J263" i="13"/>
  <c r="J262" i="13"/>
  <c r="J261" i="13"/>
  <c r="J260" i="13"/>
  <c r="I243" i="13"/>
  <c r="O243" i="13" s="1"/>
  <c r="J242" i="13"/>
  <c r="J230" i="13"/>
  <c r="J222" i="13"/>
  <c r="J214" i="13"/>
  <c r="J205" i="13"/>
  <c r="J197" i="13"/>
  <c r="J189" i="13"/>
  <c r="J181" i="13"/>
  <c r="J152" i="13"/>
  <c r="J144" i="13"/>
  <c r="J136" i="13"/>
  <c r="J128" i="13"/>
  <c r="J120" i="13"/>
  <c r="I44" i="13"/>
  <c r="O44" i="13" s="1"/>
  <c r="I50" i="13"/>
  <c r="J52" i="13"/>
  <c r="J53" i="13"/>
  <c r="O53" i="13" s="1"/>
  <c r="J54" i="13"/>
  <c r="I76" i="13"/>
  <c r="O76" i="13" s="1"/>
  <c r="I82" i="13"/>
  <c r="J84" i="13"/>
  <c r="J85" i="13"/>
  <c r="O85" i="13" s="1"/>
  <c r="J86" i="13"/>
  <c r="I108" i="13"/>
  <c r="J113" i="13"/>
  <c r="J114" i="13"/>
  <c r="I115" i="13"/>
  <c r="O115" i="13" s="1"/>
  <c r="I152" i="13"/>
  <c r="O152" i="13" s="1"/>
  <c r="J159" i="13"/>
  <c r="J163" i="13"/>
  <c r="J167" i="13"/>
  <c r="J171" i="13"/>
  <c r="J175" i="13"/>
  <c r="J179" i="13"/>
  <c r="J187" i="13"/>
  <c r="I197" i="13"/>
  <c r="O197" i="13" s="1"/>
  <c r="I204" i="13"/>
  <c r="O204" i="13" s="1"/>
  <c r="I226" i="13"/>
  <c r="O226" i="13" s="1"/>
  <c r="I229" i="13"/>
  <c r="J236" i="13"/>
  <c r="I274" i="13"/>
  <c r="O274" i="13" s="1"/>
  <c r="J277" i="13"/>
  <c r="I284" i="13"/>
  <c r="I286" i="13"/>
  <c r="O286" i="13" s="1"/>
  <c r="I45" i="13"/>
  <c r="I46" i="13"/>
  <c r="O46" i="13" s="1"/>
  <c r="J48" i="13"/>
  <c r="J49" i="13"/>
  <c r="O49" i="13" s="1"/>
  <c r="J50" i="13"/>
  <c r="I51" i="13"/>
  <c r="O51" i="13" s="1"/>
  <c r="I72" i="13"/>
  <c r="O72" i="13" s="1"/>
  <c r="I77" i="13"/>
  <c r="I78" i="13"/>
  <c r="J80" i="13"/>
  <c r="J81" i="13"/>
  <c r="O81" i="13" s="1"/>
  <c r="J82" i="13"/>
  <c r="I83" i="13"/>
  <c r="O83" i="13" s="1"/>
  <c r="I104" i="13"/>
  <c r="O104" i="13" s="1"/>
  <c r="I109" i="13"/>
  <c r="O109" i="13" s="1"/>
  <c r="I110" i="13"/>
  <c r="O110" i="13" s="1"/>
  <c r="J112" i="13"/>
  <c r="I124" i="13"/>
  <c r="I127" i="13"/>
  <c r="O127" i="13" s="1"/>
  <c r="I132" i="13"/>
  <c r="O132" i="13" s="1"/>
  <c r="I135" i="13"/>
  <c r="O135" i="13" s="1"/>
  <c r="I140" i="13"/>
  <c r="I142" i="13"/>
  <c r="I156" i="13"/>
  <c r="O156" i="13" s="1"/>
  <c r="I158" i="13"/>
  <c r="O158" i="13" s="1"/>
  <c r="I162" i="13"/>
  <c r="I166" i="13"/>
  <c r="I170" i="13"/>
  <c r="I174" i="13"/>
  <c r="O174" i="13" s="1"/>
  <c r="I178" i="13"/>
  <c r="I185" i="13"/>
  <c r="J186" i="13"/>
  <c r="I193" i="13"/>
  <c r="O193" i="13" s="1"/>
  <c r="I206" i="13"/>
  <c r="I213" i="13"/>
  <c r="O213" i="13" s="1"/>
  <c r="I215" i="13"/>
  <c r="I218" i="13"/>
  <c r="J258" i="13"/>
  <c r="I260" i="13"/>
  <c r="O260" i="13" s="1"/>
  <c r="I262" i="13"/>
  <c r="O262" i="13" s="1"/>
  <c r="I264" i="13"/>
  <c r="O264" i="13" s="1"/>
  <c r="I266" i="13"/>
  <c r="I282" i="13"/>
  <c r="I295" i="13"/>
  <c r="I27" i="13"/>
  <c r="I31" i="13"/>
  <c r="O31" i="13" s="1"/>
  <c r="I35" i="13"/>
  <c r="O35" i="13" s="1"/>
  <c r="I39" i="13"/>
  <c r="O39" i="13" s="1"/>
  <c r="I41" i="13"/>
  <c r="I42" i="13"/>
  <c r="J44" i="13"/>
  <c r="J45" i="13"/>
  <c r="J46" i="13"/>
  <c r="I47" i="13"/>
  <c r="O47" i="13" s="1"/>
  <c r="I68" i="13"/>
  <c r="O68" i="13" s="1"/>
  <c r="I73" i="13"/>
  <c r="O73" i="13" s="1"/>
  <c r="I74" i="13"/>
  <c r="O74" i="13" s="1"/>
  <c r="J76" i="13"/>
  <c r="J77" i="13"/>
  <c r="J78" i="13"/>
  <c r="I79" i="13"/>
  <c r="I100" i="13"/>
  <c r="I105" i="13"/>
  <c r="I106" i="13"/>
  <c r="O106" i="13" s="1"/>
  <c r="J108" i="13"/>
  <c r="J109" i="13"/>
  <c r="J110" i="13"/>
  <c r="I111" i="13"/>
  <c r="O111" i="13" s="1"/>
  <c r="I121" i="13"/>
  <c r="O121" i="13" s="1"/>
  <c r="I125" i="13"/>
  <c r="O125" i="13" s="1"/>
  <c r="I126" i="13"/>
  <c r="O126" i="13" s="1"/>
  <c r="I133" i="13"/>
  <c r="O133" i="13" s="1"/>
  <c r="I134" i="13"/>
  <c r="O134" i="13" s="1"/>
  <c r="I141" i="13"/>
  <c r="J142" i="13"/>
  <c r="I145" i="13"/>
  <c r="I157" i="13"/>
  <c r="J158" i="13"/>
  <c r="J162" i="13"/>
  <c r="J166" i="13"/>
  <c r="J170" i="13"/>
  <c r="J174" i="13"/>
  <c r="J178" i="13"/>
  <c r="I181" i="13"/>
  <c r="O181" i="13" s="1"/>
  <c r="I189" i="13"/>
  <c r="O189" i="13" s="1"/>
  <c r="J203" i="13"/>
  <c r="I223" i="13"/>
  <c r="I238" i="13"/>
  <c r="O238" i="13" s="1"/>
  <c r="I240" i="13"/>
  <c r="O240" i="13" s="1"/>
  <c r="I242" i="13"/>
  <c r="J279" i="13"/>
  <c r="I292" i="13"/>
  <c r="O292" i="13" s="1"/>
  <c r="J41" i="13"/>
  <c r="J42" i="13"/>
  <c r="I64" i="13"/>
  <c r="I70" i="13"/>
  <c r="J72" i="13"/>
  <c r="J73" i="13"/>
  <c r="J74" i="13"/>
  <c r="I96" i="13"/>
  <c r="O96" i="13" s="1"/>
  <c r="I102" i="13"/>
  <c r="J104" i="13"/>
  <c r="J105" i="13"/>
  <c r="J106" i="13"/>
  <c r="I120" i="13"/>
  <c r="I122" i="13"/>
  <c r="O122" i="13" s="1"/>
  <c r="J124" i="13"/>
  <c r="J125" i="13"/>
  <c r="J126" i="13"/>
  <c r="J132" i="13"/>
  <c r="J133" i="13"/>
  <c r="J134" i="13"/>
  <c r="J140" i="13"/>
  <c r="J141" i="13"/>
  <c r="J156" i="13"/>
  <c r="J157" i="13"/>
  <c r="I161" i="13"/>
  <c r="O161" i="13" s="1"/>
  <c r="I165" i="13"/>
  <c r="I169" i="13"/>
  <c r="O169" i="13" s="1"/>
  <c r="I173" i="13"/>
  <c r="I177" i="13"/>
  <c r="O177" i="13" s="1"/>
  <c r="J212" i="13"/>
  <c r="I221" i="13"/>
  <c r="O221" i="13" s="1"/>
  <c r="J228" i="13"/>
  <c r="I230" i="13"/>
  <c r="O230" i="13" s="1"/>
  <c r="J276" i="13"/>
  <c r="L7" i="12"/>
  <c r="I5" i="13"/>
  <c r="O5" i="13" s="1"/>
  <c r="J7" i="13"/>
  <c r="O7" i="13" s="1"/>
  <c r="I9" i="13"/>
  <c r="O9" i="13" s="1"/>
  <c r="J11" i="13"/>
  <c r="O11" i="13" s="1"/>
  <c r="I13" i="13"/>
  <c r="O13" i="13" s="1"/>
  <c r="J15" i="13"/>
  <c r="O15" i="13" s="1"/>
  <c r="I17" i="13"/>
  <c r="O17" i="13" s="1"/>
  <c r="J19" i="13"/>
  <c r="O19" i="13" s="1"/>
  <c r="I21" i="13"/>
  <c r="O21" i="13" s="1"/>
  <c r="J23" i="13"/>
  <c r="O23" i="13" s="1"/>
  <c r="I25" i="13"/>
  <c r="O25" i="13" s="1"/>
  <c r="J27" i="13"/>
  <c r="I29" i="13"/>
  <c r="J31" i="13"/>
  <c r="I33" i="13"/>
  <c r="O33" i="13" s="1"/>
  <c r="J35" i="13"/>
  <c r="I37" i="13"/>
  <c r="J39" i="13"/>
  <c r="I60" i="13"/>
  <c r="O60" i="13" s="1"/>
  <c r="I66" i="13"/>
  <c r="O66" i="13" s="1"/>
  <c r="J68" i="13"/>
  <c r="J69" i="13"/>
  <c r="O69" i="13" s="1"/>
  <c r="J70" i="13"/>
  <c r="I92" i="13"/>
  <c r="O92" i="13" s="1"/>
  <c r="I98" i="13"/>
  <c r="J100" i="13"/>
  <c r="J101" i="13"/>
  <c r="O101" i="13" s="1"/>
  <c r="J102" i="13"/>
  <c r="J121" i="13"/>
  <c r="J122" i="13"/>
  <c r="I123" i="13"/>
  <c r="O123" i="13" s="1"/>
  <c r="I129" i="13"/>
  <c r="O129" i="13" s="1"/>
  <c r="I137" i="13"/>
  <c r="O137" i="13" s="1"/>
  <c r="I144" i="13"/>
  <c r="O144" i="13" s="1"/>
  <c r="J161" i="13"/>
  <c r="J165" i="13"/>
  <c r="J169" i="13"/>
  <c r="J173" i="13"/>
  <c r="J177" i="13"/>
  <c r="I196" i="13"/>
  <c r="O196" i="13" s="1"/>
  <c r="I205" i="13"/>
  <c r="I214" i="13"/>
  <c r="J281" i="13"/>
  <c r="I285" i="13"/>
  <c r="O285" i="13" s="1"/>
  <c r="I287" i="13"/>
  <c r="O287" i="13" s="1"/>
  <c r="I294" i="13"/>
  <c r="O294" i="13" s="1"/>
  <c r="AR3" i="21"/>
  <c r="AR80" i="21"/>
  <c r="AQ62" i="21"/>
  <c r="AQ4" i="21"/>
  <c r="AU4" i="21" s="1"/>
  <c r="AQ2" i="21"/>
  <c r="AU2" i="21" s="1"/>
  <c r="AR83" i="21"/>
  <c r="AQ63" i="21"/>
  <c r="AU63" i="21" s="1"/>
  <c r="AQ3" i="21"/>
  <c r="AQ80" i="21"/>
  <c r="AU80" i="21" s="1"/>
  <c r="AR2" i="21"/>
  <c r="AQ83" i="21"/>
  <c r="AU83" i="21" s="1"/>
  <c r="O6" i="13"/>
  <c r="O18" i="13"/>
  <c r="O22" i="13"/>
  <c r="O26" i="13"/>
  <c r="J28" i="13"/>
  <c r="O28" i="13" s="1"/>
  <c r="J29" i="13"/>
  <c r="I30" i="13"/>
  <c r="O30" i="13" s="1"/>
  <c r="J32" i="13"/>
  <c r="O32" i="13" s="1"/>
  <c r="J33" i="13"/>
  <c r="I34" i="13"/>
  <c r="J36" i="13"/>
  <c r="O36" i="13" s="1"/>
  <c r="J37" i="13"/>
  <c r="I38" i="13"/>
  <c r="I56" i="13"/>
  <c r="O56" i="13" s="1"/>
  <c r="I61" i="13"/>
  <c r="O61" i="13" s="1"/>
  <c r="I62" i="13"/>
  <c r="O62" i="13" s="1"/>
  <c r="J64" i="13"/>
  <c r="J65" i="13"/>
  <c r="O65" i="13" s="1"/>
  <c r="I88" i="13"/>
  <c r="O88" i="13" s="1"/>
  <c r="I93" i="13"/>
  <c r="O93" i="13" s="1"/>
  <c r="I94" i="13"/>
  <c r="O94" i="13" s="1"/>
  <c r="J96" i="13"/>
  <c r="J97" i="13"/>
  <c r="O97" i="13" s="1"/>
  <c r="J98" i="13"/>
  <c r="I99" i="13"/>
  <c r="O99" i="13" s="1"/>
  <c r="I116" i="13"/>
  <c r="O116" i="13" s="1"/>
  <c r="I130" i="13"/>
  <c r="O130" i="13" s="1"/>
  <c r="I138" i="13"/>
  <c r="O138" i="13" s="1"/>
  <c r="I148" i="13"/>
  <c r="O148" i="13" s="1"/>
  <c r="I150" i="13"/>
  <c r="O150" i="13" s="1"/>
  <c r="I160" i="13"/>
  <c r="O160" i="13" s="1"/>
  <c r="I164" i="13"/>
  <c r="O164" i="13" s="1"/>
  <c r="I168" i="13"/>
  <c r="O168" i="13" s="1"/>
  <c r="I172" i="13"/>
  <c r="O172" i="13" s="1"/>
  <c r="I176" i="13"/>
  <c r="O176" i="13" s="1"/>
  <c r="I198" i="13"/>
  <c r="I201" i="13"/>
  <c r="O201" i="13" s="1"/>
  <c r="I234" i="13"/>
  <c r="O234" i="13" s="1"/>
  <c r="I237" i="13"/>
  <c r="O237" i="13" s="1"/>
  <c r="I261" i="13"/>
  <c r="I263" i="13"/>
  <c r="O263" i="13" s="1"/>
  <c r="I265" i="13"/>
  <c r="J278" i="13"/>
  <c r="I249" i="13"/>
  <c r="O249" i="13" s="1"/>
  <c r="I350" i="13"/>
  <c r="O350" i="13" s="1"/>
  <c r="I366" i="13"/>
  <c r="O366" i="13" s="1"/>
  <c r="I386" i="13"/>
  <c r="I394" i="13"/>
  <c r="O394" i="13" s="1"/>
  <c r="I428" i="13"/>
  <c r="I436" i="13"/>
  <c r="O436" i="13" s="1"/>
  <c r="I444" i="13"/>
  <c r="O444" i="13" s="1"/>
  <c r="I463" i="13"/>
  <c r="O463" i="13" s="1"/>
  <c r="I471" i="13"/>
  <c r="I495" i="13"/>
  <c r="I521" i="13"/>
  <c r="O521" i="13" s="1"/>
  <c r="I273" i="13"/>
  <c r="O273" i="13" s="1"/>
  <c r="I346" i="13"/>
  <c r="I403" i="13"/>
  <c r="O403" i="13" s="1"/>
  <c r="I513" i="13"/>
  <c r="O513" i="13" s="1"/>
  <c r="I297" i="13"/>
  <c r="O297" i="13" s="1"/>
  <c r="I342" i="13"/>
  <c r="I379" i="13"/>
  <c r="O379" i="13" s="1"/>
  <c r="I414" i="13"/>
  <c r="O414" i="13" s="1"/>
  <c r="I422" i="13"/>
  <c r="O422" i="13" s="1"/>
  <c r="I430" i="13"/>
  <c r="O430" i="13" s="1"/>
  <c r="I497" i="13"/>
  <c r="I505" i="13"/>
  <c r="O505" i="13" s="1"/>
  <c r="I257" i="13"/>
  <c r="O257" i="13" s="1"/>
  <c r="I301" i="13"/>
  <c r="I305" i="13"/>
  <c r="O305" i="13" s="1"/>
  <c r="I309" i="13"/>
  <c r="O309" i="13" s="1"/>
  <c r="I313" i="13"/>
  <c r="O313" i="13" s="1"/>
  <c r="I317" i="13"/>
  <c r="O317" i="13" s="1"/>
  <c r="I321" i="13"/>
  <c r="I325" i="13"/>
  <c r="I329" i="13"/>
  <c r="O329" i="13" s="1"/>
  <c r="I333" i="13"/>
  <c r="I338" i="13"/>
  <c r="O338" i="13" s="1"/>
  <c r="I363" i="13"/>
  <c r="O363" i="13" s="1"/>
  <c r="I382" i="13"/>
  <c r="O382" i="13" s="1"/>
  <c r="I398" i="13"/>
  <c r="O398" i="13" s="1"/>
  <c r="I411" i="13"/>
  <c r="O411" i="13" s="1"/>
  <c r="I419" i="13"/>
  <c r="I453" i="13"/>
  <c r="O453" i="13" s="1"/>
  <c r="I486" i="13"/>
  <c r="O486" i="13" s="1"/>
  <c r="I281" i="13"/>
  <c r="O281" i="13" s="1"/>
  <c r="I358" i="13"/>
  <c r="I371" i="13"/>
  <c r="I387" i="13"/>
  <c r="O387" i="13" s="1"/>
  <c r="I395" i="13"/>
  <c r="I483" i="13"/>
  <c r="O483" i="13" s="1"/>
  <c r="I241" i="13"/>
  <c r="O241" i="13" s="1"/>
  <c r="I362" i="13"/>
  <c r="I390" i="13"/>
  <c r="O390" i="13" s="1"/>
  <c r="I402" i="13"/>
  <c r="O402" i="13" s="1"/>
  <c r="I406" i="13"/>
  <c r="O406" i="13" s="1"/>
  <c r="I429" i="13"/>
  <c r="O429" i="13" s="1"/>
  <c r="I437" i="13"/>
  <c r="I445" i="13"/>
  <c r="O445" i="13" s="1"/>
  <c r="I496" i="13"/>
  <c r="O496" i="13" s="1"/>
  <c r="I531" i="13"/>
  <c r="I378" i="13"/>
  <c r="O378" i="13" s="1"/>
  <c r="I410" i="13"/>
  <c r="O410" i="13" s="1"/>
  <c r="I418" i="13"/>
  <c r="O418" i="13" s="1"/>
  <c r="I485" i="13"/>
  <c r="O485" i="13" s="1"/>
  <c r="I509" i="13"/>
  <c r="O509" i="13" s="1"/>
  <c r="I289" i="13"/>
  <c r="I354" i="13"/>
  <c r="O354" i="13" s="1"/>
  <c r="I370" i="13"/>
  <c r="O370" i="13" s="1"/>
  <c r="I374" i="13"/>
  <c r="O374" i="13" s="1"/>
  <c r="I431" i="13"/>
  <c r="O431" i="13" s="1"/>
  <c r="I452" i="13"/>
  <c r="I466" i="13"/>
  <c r="O466" i="13" s="1"/>
  <c r="I506" i="13"/>
  <c r="O506" i="13" s="1"/>
  <c r="I519" i="13"/>
  <c r="I475" i="13"/>
  <c r="O475" i="13" s="1"/>
  <c r="I498" i="13"/>
  <c r="I518" i="13"/>
  <c r="I546" i="13"/>
  <c r="I565" i="13"/>
  <c r="O565" i="13" s="1"/>
  <c r="I474" i="13"/>
  <c r="I511" i="13"/>
  <c r="O511" i="13" s="1"/>
  <c r="I523" i="13"/>
  <c r="O523" i="13" s="1"/>
  <c r="I543" i="13"/>
  <c r="I425" i="13"/>
  <c r="O425" i="13" s="1"/>
  <c r="I441" i="13"/>
  <c r="I462" i="13"/>
  <c r="O462" i="13" s="1"/>
  <c r="I465" i="13"/>
  <c r="I470" i="13"/>
  <c r="O470" i="13" s="1"/>
  <c r="I473" i="13"/>
  <c r="O473" i="13" s="1"/>
  <c r="I491" i="13"/>
  <c r="O491" i="13" s="1"/>
  <c r="I510" i="13"/>
  <c r="O510" i="13" s="1"/>
  <c r="I522" i="13"/>
  <c r="O522" i="13" s="1"/>
  <c r="I527" i="13"/>
  <c r="O527" i="13" s="1"/>
  <c r="I530" i="13"/>
  <c r="O530" i="13" s="1"/>
  <c r="I558" i="13"/>
  <c r="I454" i="13"/>
  <c r="I457" i="13"/>
  <c r="O457" i="13" s="1"/>
  <c r="I490" i="13"/>
  <c r="O490" i="13" s="1"/>
  <c r="I503" i="13"/>
  <c r="O503" i="13" s="1"/>
  <c r="I545" i="13"/>
  <c r="I446" i="13"/>
  <c r="O446" i="13" s="1"/>
  <c r="I449" i="13"/>
  <c r="O449" i="13" s="1"/>
  <c r="I489" i="13"/>
  <c r="I502" i="13"/>
  <c r="I515" i="13"/>
  <c r="I539" i="13"/>
  <c r="O539" i="13" s="1"/>
  <c r="I542" i="13"/>
  <c r="O542" i="13" s="1"/>
  <c r="I549" i="13"/>
  <c r="O549" i="13" s="1"/>
  <c r="I571" i="13"/>
  <c r="O571" i="13" s="1"/>
  <c r="I575" i="13"/>
  <c r="O575" i="13" s="1"/>
  <c r="I577" i="13"/>
  <c r="O577" i="13" s="1"/>
  <c r="I589" i="13"/>
  <c r="O589" i="13" s="1"/>
  <c r="I591" i="13"/>
  <c r="O591" i="13" s="1"/>
  <c r="I597" i="13"/>
  <c r="O597" i="13" s="1"/>
  <c r="I514" i="13"/>
  <c r="I526" i="13"/>
  <c r="O526" i="13" s="1"/>
  <c r="I529" i="13"/>
  <c r="O529" i="13" s="1"/>
  <c r="I433" i="13"/>
  <c r="I482" i="13"/>
  <c r="I507" i="13"/>
  <c r="I533" i="13"/>
  <c r="O533" i="13" s="1"/>
  <c r="I555" i="13"/>
  <c r="I559" i="13"/>
  <c r="O559" i="13" s="1"/>
  <c r="I561" i="13"/>
  <c r="O561" i="13" s="1"/>
  <c r="I550" i="13"/>
  <c r="O550" i="13" s="1"/>
  <c r="I578" i="13"/>
  <c r="O578" i="13" s="1"/>
  <c r="I612" i="13"/>
  <c r="O612" i="13" s="1"/>
  <c r="I623" i="13"/>
  <c r="I630" i="13"/>
  <c r="O630" i="13" s="1"/>
  <c r="I632" i="13"/>
  <c r="O632" i="13" s="1"/>
  <c r="I634" i="13"/>
  <c r="O634" i="13" s="1"/>
  <c r="I642" i="13"/>
  <c r="I644" i="13"/>
  <c r="O644" i="13" s="1"/>
  <c r="I646" i="13"/>
  <c r="O646" i="13" s="1"/>
  <c r="I652" i="13"/>
  <c r="I662" i="13"/>
  <c r="O662" i="13" s="1"/>
  <c r="I670" i="13"/>
  <c r="O670" i="13" s="1"/>
  <c r="I688" i="13"/>
  <c r="O688" i="13" s="1"/>
  <c r="I690" i="13"/>
  <c r="O690" i="13" s="1"/>
  <c r="I574" i="13"/>
  <c r="I586" i="13"/>
  <c r="O586" i="13" s="1"/>
  <c r="I598" i="13"/>
  <c r="O598" i="13" s="1"/>
  <c r="I602" i="13"/>
  <c r="I607" i="13"/>
  <c r="O607" i="13" s="1"/>
  <c r="I538" i="13"/>
  <c r="I570" i="13"/>
  <c r="O570" i="13" s="1"/>
  <c r="I594" i="13"/>
  <c r="I534" i="13"/>
  <c r="O534" i="13" s="1"/>
  <c r="I566" i="13"/>
  <c r="O566" i="13" s="1"/>
  <c r="I585" i="13"/>
  <c r="O585" i="13" s="1"/>
  <c r="I601" i="13"/>
  <c r="O601" i="13" s="1"/>
  <c r="I562" i="13"/>
  <c r="O562" i="13" s="1"/>
  <c r="I593" i="13"/>
  <c r="O593" i="13" s="1"/>
  <c r="I622" i="13"/>
  <c r="I631" i="13"/>
  <c r="O631" i="13" s="1"/>
  <c r="I633" i="13"/>
  <c r="I711" i="13"/>
  <c r="I727" i="13"/>
  <c r="O727" i="13" s="1"/>
  <c r="I582" i="13"/>
  <c r="O582" i="13" s="1"/>
  <c r="I606" i="13"/>
  <c r="I554" i="13"/>
  <c r="I590" i="13"/>
  <c r="O590" i="13" s="1"/>
  <c r="I599" i="13"/>
  <c r="O599" i="13" s="1"/>
  <c r="I610" i="13"/>
  <c r="O610" i="13" s="1"/>
  <c r="I625" i="13"/>
  <c r="O625" i="13" s="1"/>
  <c r="I627" i="13"/>
  <c r="I647" i="13"/>
  <c r="O647" i="13" s="1"/>
  <c r="I663" i="13"/>
  <c r="O663" i="13" s="1"/>
  <c r="I675" i="13"/>
  <c r="O675" i="13" s="1"/>
  <c r="I740" i="13"/>
  <c r="O740" i="13" s="1"/>
  <c r="I777" i="13"/>
  <c r="O777" i="13" s="1"/>
  <c r="I624" i="13"/>
  <c r="O624" i="13" s="1"/>
  <c r="I635" i="13"/>
  <c r="I643" i="13"/>
  <c r="O643" i="13" s="1"/>
  <c r="I679" i="13"/>
  <c r="O679" i="13" s="1"/>
  <c r="I708" i="13"/>
  <c r="O708" i="13" s="1"/>
  <c r="I735" i="13"/>
  <c r="I655" i="13"/>
  <c r="O655" i="13" s="1"/>
  <c r="I682" i="13"/>
  <c r="O682" i="13" s="1"/>
  <c r="I689" i="13"/>
  <c r="O689" i="13" s="1"/>
  <c r="I700" i="13"/>
  <c r="I712" i="13"/>
  <c r="O712" i="13" s="1"/>
  <c r="I722" i="13"/>
  <c r="O722" i="13" s="1"/>
  <c r="I742" i="13"/>
  <c r="O742" i="13" s="1"/>
  <c r="I651" i="13"/>
  <c r="O651" i="13" s="1"/>
  <c r="I732" i="13"/>
  <c r="O732" i="13" s="1"/>
  <c r="I745" i="13"/>
  <c r="O745" i="13" s="1"/>
  <c r="I757" i="13"/>
  <c r="O757" i="13" s="1"/>
  <c r="I916" i="13"/>
  <c r="I611" i="13"/>
  <c r="O611" i="13" s="1"/>
  <c r="I681" i="13"/>
  <c r="I702" i="13"/>
  <c r="I721" i="13"/>
  <c r="O721" i="13" s="1"/>
  <c r="I726" i="13"/>
  <c r="O726" i="13" s="1"/>
  <c r="I650" i="13"/>
  <c r="O650" i="13" s="1"/>
  <c r="I659" i="13"/>
  <c r="O659" i="13" s="1"/>
  <c r="I693" i="13"/>
  <c r="O693" i="13" s="1"/>
  <c r="I705" i="13"/>
  <c r="O705" i="13" s="1"/>
  <c r="I714" i="13"/>
  <c r="O714" i="13" s="1"/>
  <c r="I737" i="13"/>
  <c r="O737" i="13" s="1"/>
  <c r="I744" i="13"/>
  <c r="I752" i="13"/>
  <c r="O752" i="13" s="1"/>
  <c r="I865" i="13"/>
  <c r="O865" i="13" s="1"/>
  <c r="I867" i="13"/>
  <c r="O867" i="13" s="1"/>
  <c r="I667" i="13"/>
  <c r="O667" i="13" s="1"/>
  <c r="I676" i="13"/>
  <c r="I720" i="13"/>
  <c r="O720" i="13" s="1"/>
  <c r="I741" i="13"/>
  <c r="O741" i="13" s="1"/>
  <c r="I619" i="13"/>
  <c r="O619" i="13" s="1"/>
  <c r="I680" i="13"/>
  <c r="I733" i="13"/>
  <c r="I746" i="13"/>
  <c r="O746" i="13" s="1"/>
  <c r="I758" i="13"/>
  <c r="O758" i="13" s="1"/>
  <c r="I764" i="13"/>
  <c r="O764" i="13" s="1"/>
  <c r="I767" i="13"/>
  <c r="I775" i="13"/>
  <c r="O775" i="13" s="1"/>
  <c r="I818" i="13"/>
  <c r="O818" i="13" s="1"/>
  <c r="I850" i="13"/>
  <c r="I772" i="13"/>
  <c r="O772" i="13" s="1"/>
  <c r="I794" i="13"/>
  <c r="O794" i="13" s="1"/>
  <c r="I834" i="13"/>
  <c r="O834" i="13" s="1"/>
  <c r="I842" i="13"/>
  <c r="O842" i="13" s="1"/>
  <c r="I861" i="13"/>
  <c r="I908" i="13"/>
  <c r="O908" i="13" s="1"/>
  <c r="I703" i="13"/>
  <c r="I713" i="13"/>
  <c r="O713" i="13" s="1"/>
  <c r="I734" i="13"/>
  <c r="O734" i="13" s="1"/>
  <c r="I766" i="13"/>
  <c r="O766" i="13" s="1"/>
  <c r="I774" i="13"/>
  <c r="O774" i="13" s="1"/>
  <c r="I784" i="13"/>
  <c r="O784" i="13" s="1"/>
  <c r="I786" i="13"/>
  <c r="O786" i="13" s="1"/>
  <c r="I788" i="13"/>
  <c r="I812" i="13"/>
  <c r="O812" i="13" s="1"/>
  <c r="I743" i="13"/>
  <c r="I753" i="13"/>
  <c r="O753" i="13" s="1"/>
  <c r="I846" i="13"/>
  <c r="O846" i="13" s="1"/>
  <c r="I873" i="13"/>
  <c r="O873" i="13" s="1"/>
  <c r="I892" i="13"/>
  <c r="I776" i="13"/>
  <c r="O776" i="13" s="1"/>
  <c r="I793" i="13"/>
  <c r="I798" i="13"/>
  <c r="O798" i="13" s="1"/>
  <c r="I803" i="13"/>
  <c r="O803" i="13" s="1"/>
  <c r="I835" i="13"/>
  <c r="O835" i="13" s="1"/>
  <c r="I851" i="13"/>
  <c r="O851" i="13" s="1"/>
  <c r="I862" i="13"/>
  <c r="O862" i="13" s="1"/>
  <c r="I881" i="13"/>
  <c r="O881" i="13" s="1"/>
  <c r="I765" i="13"/>
  <c r="O765" i="13" s="1"/>
  <c r="I773" i="13"/>
  <c r="I816" i="13"/>
  <c r="O816" i="13" s="1"/>
  <c r="I900" i="13"/>
  <c r="O900" i="13" s="1"/>
  <c r="I671" i="13"/>
  <c r="O671" i="13" s="1"/>
  <c r="I701" i="13"/>
  <c r="I785" i="13"/>
  <c r="O785" i="13" s="1"/>
  <c r="I787" i="13"/>
  <c r="O787" i="13" s="1"/>
  <c r="I800" i="13"/>
  <c r="O800" i="13" s="1"/>
  <c r="I840" i="13"/>
  <c r="I845" i="13"/>
  <c r="O845" i="13" s="1"/>
  <c r="I797" i="13"/>
  <c r="O797" i="13" s="1"/>
  <c r="I822" i="13"/>
  <c r="O822" i="13" s="1"/>
  <c r="I886" i="13"/>
  <c r="O886" i="13" s="1"/>
  <c r="I901" i="13"/>
  <c r="O901" i="13" s="1"/>
  <c r="J66" i="20"/>
  <c r="I66" i="20"/>
  <c r="K66" i="20"/>
  <c r="I69" i="20"/>
  <c r="K69" i="20"/>
  <c r="J69" i="20"/>
  <c r="I111" i="20"/>
  <c r="K111" i="20"/>
  <c r="J111" i="20"/>
  <c r="J114" i="20"/>
  <c r="I114" i="20"/>
  <c r="K114" i="20"/>
  <c r="I33" i="21"/>
  <c r="AU33" i="21"/>
  <c r="I697" i="13"/>
  <c r="O697" i="13" s="1"/>
  <c r="I761" i="13"/>
  <c r="O761" i="13" s="1"/>
  <c r="I841" i="13"/>
  <c r="O841" i="13" s="1"/>
  <c r="I889" i="13"/>
  <c r="J18" i="20"/>
  <c r="J24" i="20"/>
  <c r="I24" i="20"/>
  <c r="K24" i="20"/>
  <c r="M32" i="20"/>
  <c r="I46" i="20"/>
  <c r="K46" i="20"/>
  <c r="J46" i="20"/>
  <c r="K79" i="20"/>
  <c r="K137" i="20"/>
  <c r="J137" i="20"/>
  <c r="I137" i="20"/>
  <c r="K156" i="20"/>
  <c r="I156" i="20"/>
  <c r="J156" i="20"/>
  <c r="I821" i="13"/>
  <c r="O821" i="13" s="1"/>
  <c r="I891" i="13"/>
  <c r="O891" i="13" s="1"/>
  <c r="I906" i="13"/>
  <c r="O906" i="13" s="1"/>
  <c r="I914" i="13"/>
  <c r="I922" i="13"/>
  <c r="O922" i="13" s="1"/>
  <c r="J10" i="20"/>
  <c r="K27" i="20"/>
  <c r="M27" i="20" s="1"/>
  <c r="I38" i="20"/>
  <c r="K38" i="20"/>
  <c r="J38" i="20"/>
  <c r="J2" i="20"/>
  <c r="J30" i="20"/>
  <c r="I30" i="20"/>
  <c r="M30" i="20" s="1"/>
  <c r="K30" i="20"/>
  <c r="J56" i="20"/>
  <c r="I56" i="20"/>
  <c r="K56" i="20"/>
  <c r="K59" i="20"/>
  <c r="I769" i="13"/>
  <c r="O769" i="13" s="1"/>
  <c r="I820" i="13"/>
  <c r="I902" i="13"/>
  <c r="O902" i="13" s="1"/>
  <c r="I910" i="13"/>
  <c r="O910" i="13" s="1"/>
  <c r="I918" i="13"/>
  <c r="O918" i="13" s="1"/>
  <c r="K13" i="20"/>
  <c r="K19" i="20"/>
  <c r="K71" i="20"/>
  <c r="I109" i="20"/>
  <c r="K109" i="20"/>
  <c r="J109" i="20"/>
  <c r="I729" i="13"/>
  <c r="O729" i="13" s="1"/>
  <c r="I779" i="13"/>
  <c r="O779" i="13" s="1"/>
  <c r="I781" i="13"/>
  <c r="O781" i="13" s="1"/>
  <c r="I813" i="13"/>
  <c r="O813" i="13" s="1"/>
  <c r="I829" i="13"/>
  <c r="O829" i="13" s="1"/>
  <c r="I843" i="13"/>
  <c r="O843" i="13" s="1"/>
  <c r="I864" i="13"/>
  <c r="O864" i="13" s="1"/>
  <c r="K5" i="20"/>
  <c r="J8" i="20"/>
  <c r="I8" i="20"/>
  <c r="K8" i="20"/>
  <c r="J48" i="20"/>
  <c r="I48" i="20"/>
  <c r="K48" i="20"/>
  <c r="J51" i="20"/>
  <c r="J90" i="20"/>
  <c r="K103" i="20"/>
  <c r="I778" i="13"/>
  <c r="O778" i="13" s="1"/>
  <c r="M31" i="20"/>
  <c r="I54" i="20"/>
  <c r="K54" i="20"/>
  <c r="J54" i="20"/>
  <c r="J117" i="20"/>
  <c r="I899" i="13"/>
  <c r="O899" i="13" s="1"/>
  <c r="I907" i="13"/>
  <c r="O907" i="13" s="1"/>
  <c r="I915" i="13"/>
  <c r="I923" i="13"/>
  <c r="O923" i="13" s="1"/>
  <c r="K3" i="20"/>
  <c r="J43" i="20"/>
  <c r="K130" i="20"/>
  <c r="K133" i="20"/>
  <c r="I15" i="20"/>
  <c r="K15" i="20"/>
  <c r="J20" i="20"/>
  <c r="J25" i="20"/>
  <c r="I25" i="20"/>
  <c r="J32" i="20"/>
  <c r="K34" i="20"/>
  <c r="J39" i="20"/>
  <c r="I39" i="20"/>
  <c r="K44" i="20"/>
  <c r="J49" i="20"/>
  <c r="J74" i="20"/>
  <c r="J77" i="20"/>
  <c r="I77" i="20"/>
  <c r="I141" i="20"/>
  <c r="K141" i="20"/>
  <c r="J141" i="20"/>
  <c r="AU28" i="21"/>
  <c r="I28" i="21"/>
  <c r="AQ64" i="21"/>
  <c r="AU64" i="21" s="1"/>
  <c r="K158" i="33"/>
  <c r="L158" i="33" s="1"/>
  <c r="G31" i="32"/>
  <c r="I805" i="13"/>
  <c r="I885" i="13"/>
  <c r="O885" i="13" s="1"/>
  <c r="I888" i="13"/>
  <c r="O888" i="13" s="1"/>
  <c r="I905" i="13"/>
  <c r="O905" i="13" s="1"/>
  <c r="I913" i="13"/>
  <c r="O913" i="13" s="1"/>
  <c r="I921" i="13"/>
  <c r="O921" i="13" s="1"/>
  <c r="I23" i="20"/>
  <c r="K23" i="20"/>
  <c r="K42" i="20"/>
  <c r="J47" i="20"/>
  <c r="I47" i="20"/>
  <c r="K52" i="20"/>
  <c r="J57" i="20"/>
  <c r="K98" i="20"/>
  <c r="K101" i="20"/>
  <c r="K124" i="20"/>
  <c r="I124" i="20"/>
  <c r="J124" i="20"/>
  <c r="J142" i="20"/>
  <c r="I142" i="20"/>
  <c r="K142" i="20"/>
  <c r="J151" i="20"/>
  <c r="I41" i="21"/>
  <c r="AU41" i="21"/>
  <c r="I79" i="21"/>
  <c r="AR79" i="21"/>
  <c r="AQ79" i="21"/>
  <c r="AU79" i="21" s="1"/>
  <c r="K40" i="33"/>
  <c r="L40" i="33" s="1"/>
  <c r="G33" i="32"/>
  <c r="K126" i="33"/>
  <c r="G70" i="32"/>
  <c r="I904" i="13"/>
  <c r="O904" i="13" s="1"/>
  <c r="I912" i="13"/>
  <c r="O912" i="13" s="1"/>
  <c r="I920" i="13"/>
  <c r="O920" i="13" s="1"/>
  <c r="K11" i="20"/>
  <c r="J16" i="20"/>
  <c r="I16" i="20"/>
  <c r="K21" i="20"/>
  <c r="J26" i="20"/>
  <c r="J28" i="20"/>
  <c r="I28" i="20"/>
  <c r="J35" i="20"/>
  <c r="J40" i="20"/>
  <c r="I40" i="20"/>
  <c r="J62" i="20"/>
  <c r="I62" i="20"/>
  <c r="J70" i="20"/>
  <c r="K70" i="20"/>
  <c r="I70" i="20"/>
  <c r="J84" i="20"/>
  <c r="I84" i="20"/>
  <c r="K92" i="20"/>
  <c r="I92" i="20"/>
  <c r="J92" i="20"/>
  <c r="J110" i="20"/>
  <c r="I110" i="20"/>
  <c r="K110" i="20"/>
  <c r="J119" i="20"/>
  <c r="J154" i="20"/>
  <c r="AU38" i="21"/>
  <c r="I38" i="21"/>
  <c r="AU62" i="21"/>
  <c r="AU73" i="21"/>
  <c r="I73" i="21"/>
  <c r="AR82" i="21"/>
  <c r="K10" i="33"/>
  <c r="G47" i="32"/>
  <c r="I789" i="13"/>
  <c r="I853" i="13"/>
  <c r="O853" i="13" s="1"/>
  <c r="I877" i="13"/>
  <c r="O877" i="13" s="1"/>
  <c r="I880" i="13"/>
  <c r="O880" i="13" s="1"/>
  <c r="I894" i="13"/>
  <c r="O894" i="13" s="1"/>
  <c r="I896" i="13"/>
  <c r="O896" i="13" s="1"/>
  <c r="I903" i="13"/>
  <c r="I911" i="13"/>
  <c r="O911" i="13" s="1"/>
  <c r="I919" i="13"/>
  <c r="O919" i="13" s="1"/>
  <c r="J4" i="20"/>
  <c r="J9" i="20"/>
  <c r="I9" i="20"/>
  <c r="K16" i="20"/>
  <c r="K28" i="20"/>
  <c r="J33" i="20"/>
  <c r="K40" i="20"/>
  <c r="K50" i="20"/>
  <c r="J55" i="20"/>
  <c r="I55" i="20"/>
  <c r="K60" i="20"/>
  <c r="K62" i="20"/>
  <c r="K81" i="20"/>
  <c r="I81" i="20"/>
  <c r="J81" i="20"/>
  <c r="K84" i="20"/>
  <c r="J87" i="20"/>
  <c r="J122" i="20"/>
  <c r="I143" i="20"/>
  <c r="K143" i="20"/>
  <c r="J143" i="20"/>
  <c r="J146" i="20"/>
  <c r="I146" i="20"/>
  <c r="J149" i="20"/>
  <c r="I42" i="21"/>
  <c r="AU42" i="21"/>
  <c r="K77" i="33"/>
  <c r="G49" i="32"/>
  <c r="I837" i="13"/>
  <c r="I869" i="13"/>
  <c r="O869" i="13" s="1"/>
  <c r="I872" i="13"/>
  <c r="O872" i="13" s="1"/>
  <c r="I893" i="13"/>
  <c r="O893" i="13" s="1"/>
  <c r="I909" i="13"/>
  <c r="O909" i="13" s="1"/>
  <c r="I917" i="13"/>
  <c r="O917" i="13" s="1"/>
  <c r="I7" i="20"/>
  <c r="M142" i="13" s="1"/>
  <c r="K7" i="20"/>
  <c r="J12" i="20"/>
  <c r="J17" i="20"/>
  <c r="I17" i="20"/>
  <c r="I29" i="20"/>
  <c r="K29" i="20"/>
  <c r="K36" i="20"/>
  <c r="J41" i="20"/>
  <c r="I76" i="20"/>
  <c r="K76" i="20"/>
  <c r="J76" i="20"/>
  <c r="J85" i="20"/>
  <c r="K105" i="20"/>
  <c r="J105" i="20"/>
  <c r="I105" i="20"/>
  <c r="K135" i="20"/>
  <c r="AQ5" i="21"/>
  <c r="AU5" i="21" s="1"/>
  <c r="AU46" i="21"/>
  <c r="I46" i="21"/>
  <c r="K58" i="33"/>
  <c r="G11" i="32"/>
  <c r="K67" i="33"/>
  <c r="G36" i="32"/>
  <c r="K94" i="33"/>
  <c r="L94" i="33" s="1"/>
  <c r="G91" i="32"/>
  <c r="K74" i="20"/>
  <c r="J78" i="20"/>
  <c r="K90" i="20"/>
  <c r="K100" i="20"/>
  <c r="K113" i="20"/>
  <c r="J113" i="20"/>
  <c r="K122" i="20"/>
  <c r="K132" i="20"/>
  <c r="K145" i="20"/>
  <c r="J145" i="20"/>
  <c r="K154" i="20"/>
  <c r="AU69" i="21"/>
  <c r="I69" i="21"/>
  <c r="K32" i="33"/>
  <c r="L32" i="33" s="1"/>
  <c r="G6" i="32"/>
  <c r="K217" i="33"/>
  <c r="G23" i="32"/>
  <c r="K192" i="33"/>
  <c r="G50" i="32"/>
  <c r="J59" i="20"/>
  <c r="J71" i="20"/>
  <c r="K73" i="20"/>
  <c r="I78" i="20"/>
  <c r="K83" i="20"/>
  <c r="I85" i="20"/>
  <c r="I87" i="20"/>
  <c r="J98" i="20"/>
  <c r="I100" i="20"/>
  <c r="J102" i="20"/>
  <c r="I102" i="20"/>
  <c r="I113" i="20"/>
  <c r="I117" i="20"/>
  <c r="I119" i="20"/>
  <c r="J130" i="20"/>
  <c r="I132" i="20"/>
  <c r="J134" i="20"/>
  <c r="I134" i="20"/>
  <c r="I145" i="20"/>
  <c r="I149" i="20"/>
  <c r="I151" i="20"/>
  <c r="AU37" i="21"/>
  <c r="I40" i="21"/>
  <c r="I58" i="21"/>
  <c r="I72" i="21"/>
  <c r="I77" i="21"/>
  <c r="K196" i="33"/>
  <c r="G18" i="32"/>
  <c r="K8" i="33"/>
  <c r="G29" i="32"/>
  <c r="G105" i="32"/>
  <c r="K64" i="33"/>
  <c r="K78" i="20"/>
  <c r="K89" i="20"/>
  <c r="J89" i="20"/>
  <c r="J100" i="20"/>
  <c r="K108" i="20"/>
  <c r="K121" i="20"/>
  <c r="J121" i="20"/>
  <c r="J132" i="20"/>
  <c r="K140" i="20"/>
  <c r="K153" i="20"/>
  <c r="J153" i="20"/>
  <c r="AQ81" i="21"/>
  <c r="AU81" i="21" s="1"/>
  <c r="AR81" i="21"/>
  <c r="G13" i="32"/>
  <c r="G24" i="32"/>
  <c r="G40" i="32"/>
  <c r="K89" i="33"/>
  <c r="G90" i="32"/>
  <c r="G95" i="32"/>
  <c r="G100" i="32"/>
  <c r="K176" i="33"/>
  <c r="G96" i="32"/>
  <c r="J3" i="20"/>
  <c r="J11" i="20"/>
  <c r="J19" i="20"/>
  <c r="J27" i="20"/>
  <c r="J34" i="20"/>
  <c r="J42" i="20"/>
  <c r="J50" i="20"/>
  <c r="K65" i="20"/>
  <c r="K97" i="20"/>
  <c r="J97" i="20"/>
  <c r="K116" i="20"/>
  <c r="K129" i="20"/>
  <c r="J129" i="20"/>
  <c r="K148" i="20"/>
  <c r="AU78" i="21"/>
  <c r="I78" i="21"/>
  <c r="K54" i="33"/>
  <c r="L54" i="33" s="1"/>
  <c r="G9" i="32"/>
  <c r="K203" i="33"/>
  <c r="G20" i="32"/>
  <c r="K213" i="33"/>
  <c r="L213" i="33" s="1"/>
  <c r="G112" i="32"/>
  <c r="I5" i="20"/>
  <c r="M63" i="13" s="1"/>
  <c r="N63" i="13" s="1"/>
  <c r="I13" i="20"/>
  <c r="I21" i="20"/>
  <c r="I36" i="20"/>
  <c r="I44" i="20"/>
  <c r="I52" i="20"/>
  <c r="I60" i="20"/>
  <c r="I65" i="20"/>
  <c r="I79" i="20"/>
  <c r="J86" i="20"/>
  <c r="I86" i="20"/>
  <c r="I97" i="20"/>
  <c r="I101" i="20"/>
  <c r="I103" i="20"/>
  <c r="I116" i="20"/>
  <c r="J118" i="20"/>
  <c r="I118" i="20"/>
  <c r="I129" i="20"/>
  <c r="I133" i="20"/>
  <c r="I135" i="20"/>
  <c r="I148" i="20"/>
  <c r="J150" i="20"/>
  <c r="I150" i="20"/>
  <c r="I31" i="21"/>
  <c r="AU31" i="21"/>
  <c r="AU54" i="21"/>
  <c r="I54" i="21"/>
  <c r="G4" i="32"/>
  <c r="K55" i="33"/>
  <c r="L55" i="33" s="1"/>
  <c r="G10" i="32"/>
  <c r="G15" i="32"/>
  <c r="K174" i="33"/>
  <c r="G32" i="32"/>
  <c r="G86" i="32"/>
  <c r="K43" i="33"/>
  <c r="L43" i="33" s="1"/>
  <c r="K46" i="33"/>
  <c r="L46" i="33" s="1"/>
  <c r="G102" i="32"/>
  <c r="K44" i="33"/>
  <c r="L44" i="33" s="1"/>
  <c r="G87" i="32"/>
  <c r="K67" i="20"/>
  <c r="J94" i="20"/>
  <c r="I94" i="20"/>
  <c r="J126" i="20"/>
  <c r="I126" i="20"/>
  <c r="I47" i="21"/>
  <c r="AU47" i="21"/>
  <c r="AQ82" i="21"/>
  <c r="AU82" i="21" s="1"/>
  <c r="K206" i="33"/>
  <c r="L206" i="33" s="1"/>
  <c r="G22" i="32"/>
  <c r="K114" i="33"/>
  <c r="G93" i="32"/>
  <c r="K116" i="33"/>
  <c r="L116" i="33" s="1"/>
  <c r="G14" i="32"/>
  <c r="K188" i="33"/>
  <c r="G111" i="32"/>
  <c r="G2" i="32"/>
  <c r="K4" i="33"/>
  <c r="K63" i="33"/>
  <c r="G34" i="32"/>
  <c r="K212" i="33"/>
  <c r="G98" i="32"/>
  <c r="AU29" i="21"/>
  <c r="AU45" i="21"/>
  <c r="AU61" i="21"/>
  <c r="I76" i="21"/>
  <c r="G7" i="32"/>
  <c r="G16" i="32"/>
  <c r="K75" i="33"/>
  <c r="L75" i="33" s="1"/>
  <c r="G30" i="32"/>
  <c r="G48" i="32"/>
  <c r="G103" i="32"/>
  <c r="K223" i="33"/>
  <c r="L223" i="33" s="1"/>
  <c r="G113" i="32"/>
  <c r="L13" i="33"/>
  <c r="L9" i="33"/>
  <c r="K69" i="33"/>
  <c r="G120" i="32"/>
  <c r="K175" i="33"/>
  <c r="G109" i="32"/>
  <c r="G127" i="32"/>
  <c r="G136" i="32"/>
  <c r="K123" i="33"/>
  <c r="L123" i="33" s="1"/>
  <c r="G147" i="32"/>
  <c r="K193" i="33"/>
  <c r="G163" i="32"/>
  <c r="G168" i="32"/>
  <c r="K215" i="33"/>
  <c r="G195" i="32"/>
  <c r="G200" i="32"/>
  <c r="G216" i="32"/>
  <c r="G232" i="32"/>
  <c r="G4" i="33"/>
  <c r="L4" i="33"/>
  <c r="K5" i="33"/>
  <c r="L5" i="33" s="1"/>
  <c r="G14" i="33"/>
  <c r="L14" i="33" s="1"/>
  <c r="L41" i="33"/>
  <c r="K60" i="33"/>
  <c r="L66" i="33"/>
  <c r="L110" i="33"/>
  <c r="L137" i="33"/>
  <c r="L139" i="33"/>
  <c r="L160" i="33"/>
  <c r="L169" i="33"/>
  <c r="G132" i="32"/>
  <c r="K37" i="33"/>
  <c r="L37" i="33" s="1"/>
  <c r="G137" i="32"/>
  <c r="G142" i="32"/>
  <c r="K159" i="33"/>
  <c r="G153" i="32"/>
  <c r="G158" i="32"/>
  <c r="K218" i="33"/>
  <c r="G169" i="32"/>
  <c r="G174" i="32"/>
  <c r="G190" i="32"/>
  <c r="G206" i="32"/>
  <c r="K184" i="33"/>
  <c r="G217" i="32"/>
  <c r="G222" i="32"/>
  <c r="G233" i="32"/>
  <c r="K142" i="33"/>
  <c r="L11" i="33"/>
  <c r="K12" i="33"/>
  <c r="G16" i="33"/>
  <c r="L16" i="33"/>
  <c r="L31" i="33"/>
  <c r="L45" i="33"/>
  <c r="L64" i="33"/>
  <c r="K82" i="33"/>
  <c r="L91" i="33"/>
  <c r="G91" i="33"/>
  <c r="G97" i="33"/>
  <c r="L97" i="33" s="1"/>
  <c r="L105" i="33"/>
  <c r="L129" i="33"/>
  <c r="G143" i="32"/>
  <c r="K85" i="33"/>
  <c r="L85" i="33" s="1"/>
  <c r="K179" i="33"/>
  <c r="G159" i="32"/>
  <c r="G164" i="32"/>
  <c r="G175" i="32"/>
  <c r="K166" i="33"/>
  <c r="L166" i="33" s="1"/>
  <c r="G180" i="32"/>
  <c r="G191" i="32"/>
  <c r="K149" i="33"/>
  <c r="L149" i="33" s="1"/>
  <c r="G196" i="32"/>
  <c r="K115" i="33"/>
  <c r="G207" i="32"/>
  <c r="K233" i="33"/>
  <c r="L233" i="33" s="1"/>
  <c r="G223" i="32"/>
  <c r="G228" i="32"/>
  <c r="G6" i="33"/>
  <c r="L6" i="33" s="1"/>
  <c r="L7" i="33"/>
  <c r="G11" i="33"/>
  <c r="L23" i="33"/>
  <c r="G35" i="33"/>
  <c r="L35" i="33" s="1"/>
  <c r="L81" i="33"/>
  <c r="L87" i="33"/>
  <c r="G107" i="33"/>
  <c r="L107" i="33" s="1"/>
  <c r="L114" i="33"/>
  <c r="L118" i="33"/>
  <c r="G118" i="33"/>
  <c r="G146" i="33"/>
  <c r="L146" i="33" s="1"/>
  <c r="L188" i="33"/>
  <c r="L193" i="33"/>
  <c r="L209" i="33"/>
  <c r="L216" i="33"/>
  <c r="L227" i="33"/>
  <c r="L231" i="33"/>
  <c r="K130" i="33"/>
  <c r="G149" i="32"/>
  <c r="K195" i="33"/>
  <c r="G165" i="32"/>
  <c r="G181" i="32"/>
  <c r="K86" i="33"/>
  <c r="L86" i="33" s="1"/>
  <c r="K160" i="33"/>
  <c r="G213" i="32"/>
  <c r="G8" i="33"/>
  <c r="L8" i="33"/>
  <c r="K14" i="33"/>
  <c r="G18" i="33"/>
  <c r="L18" i="33" s="1"/>
  <c r="K31" i="33"/>
  <c r="L57" i="33"/>
  <c r="G57" i="33"/>
  <c r="L59" i="33"/>
  <c r="L93" i="33"/>
  <c r="L132" i="33"/>
  <c r="L136" i="33"/>
  <c r="G136" i="33"/>
  <c r="L140" i="33"/>
  <c r="L142" i="33"/>
  <c r="K207" i="33"/>
  <c r="G125" i="32"/>
  <c r="G139" i="32"/>
  <c r="K66" i="33"/>
  <c r="G155" i="32"/>
  <c r="K164" i="33"/>
  <c r="L164" i="33" s="1"/>
  <c r="G160" i="32"/>
  <c r="K224" i="33"/>
  <c r="G171" i="32"/>
  <c r="G176" i="32"/>
  <c r="K135" i="33"/>
  <c r="G187" i="32"/>
  <c r="G192" i="32"/>
  <c r="G203" i="32"/>
  <c r="K93" i="33"/>
  <c r="K199" i="33"/>
  <c r="G219" i="32"/>
  <c r="K177" i="33"/>
  <c r="G235" i="32"/>
  <c r="L15" i="33"/>
  <c r="G27" i="33"/>
  <c r="L27" i="33" s="1"/>
  <c r="G65" i="33"/>
  <c r="L65" i="33" s="1"/>
  <c r="L124" i="33"/>
  <c r="L128" i="33"/>
  <c r="L130" i="33"/>
  <c r="L168" i="33"/>
  <c r="L172" i="33"/>
  <c r="K119" i="33"/>
  <c r="G145" i="32"/>
  <c r="G150" i="32"/>
  <c r="K186" i="33"/>
  <c r="G161" i="32"/>
  <c r="G166" i="32"/>
  <c r="K19" i="33"/>
  <c r="L19" i="33" s="1"/>
  <c r="G177" i="32"/>
  <c r="G182" i="32"/>
  <c r="G198" i="32"/>
  <c r="K147" i="33"/>
  <c r="G209" i="32"/>
  <c r="G214" i="32"/>
  <c r="G230" i="32"/>
  <c r="L10" i="33"/>
  <c r="G10" i="33"/>
  <c r="G15" i="33"/>
  <c r="G60" i="33"/>
  <c r="L60" i="33" s="1"/>
  <c r="L88" i="33"/>
  <c r="G94" i="33"/>
  <c r="L119" i="33"/>
  <c r="K138" i="33"/>
  <c r="L138" i="33" s="1"/>
  <c r="L159" i="33"/>
  <c r="G159" i="33"/>
  <c r="G183" i="32"/>
  <c r="K101" i="33"/>
  <c r="G215" i="32"/>
  <c r="K165" i="33"/>
  <c r="L165" i="33" s="1"/>
  <c r="G220" i="32"/>
  <c r="G231" i="32"/>
  <c r="K120" i="33"/>
  <c r="L120" i="33" s="1"/>
  <c r="G236" i="32"/>
  <c r="G12" i="33"/>
  <c r="L12" i="33"/>
  <c r="G36" i="33"/>
  <c r="L36" i="33"/>
  <c r="K73" i="33"/>
  <c r="L82" i="33"/>
  <c r="G84" i="33"/>
  <c r="L84" i="33" s="1"/>
  <c r="L115" i="33"/>
  <c r="G143" i="33"/>
  <c r="L143" i="33" s="1"/>
  <c r="G162" i="33"/>
  <c r="L162" i="33" s="1"/>
  <c r="K170" i="33"/>
  <c r="L170" i="33" s="1"/>
  <c r="G131" i="32"/>
  <c r="K80" i="33"/>
  <c r="G141" i="32"/>
  <c r="K169" i="33"/>
  <c r="G157" i="32"/>
  <c r="G162" i="32"/>
  <c r="G178" i="32"/>
  <c r="G194" i="32"/>
  <c r="K107" i="33"/>
  <c r="G205" i="32"/>
  <c r="G210" i="32"/>
  <c r="K214" i="33"/>
  <c r="L214" i="33" s="1"/>
  <c r="G221" i="32"/>
  <c r="G226" i="32"/>
  <c r="G2" i="33"/>
  <c r="L2" i="33" s="1"/>
  <c r="L56" i="33"/>
  <c r="L58" i="33"/>
  <c r="L68" i="33"/>
  <c r="G68" i="33"/>
  <c r="L80" i="33"/>
  <c r="L90" i="33"/>
  <c r="L133" i="33"/>
  <c r="L135" i="33"/>
  <c r="L141" i="33"/>
  <c r="L53" i="33"/>
  <c r="G160" i="33"/>
  <c r="L185" i="33"/>
  <c r="L195" i="33"/>
  <c r="L204" i="33"/>
  <c r="G42" i="33"/>
  <c r="L42" i="33" s="1"/>
  <c r="G53" i="33"/>
  <c r="G56" i="33"/>
  <c r="L67" i="33"/>
  <c r="G69" i="33"/>
  <c r="L69" i="33" s="1"/>
  <c r="G72" i="33"/>
  <c r="L72" i="33" s="1"/>
  <c r="G81" i="33"/>
  <c r="G101" i="33"/>
  <c r="L101" i="33" s="1"/>
  <c r="G119" i="33"/>
  <c r="G126" i="33"/>
  <c r="L126" i="33" s="1"/>
  <c r="G130" i="33"/>
  <c r="L145" i="33"/>
  <c r="G147" i="33"/>
  <c r="L147" i="33" s="1"/>
  <c r="G150" i="33"/>
  <c r="L150" i="33" s="1"/>
  <c r="L161" i="33"/>
  <c r="G163" i="33"/>
  <c r="L163" i="33" s="1"/>
  <c r="G166" i="33"/>
  <c r="L183" i="33"/>
  <c r="L63" i="33"/>
  <c r="L76" i="33"/>
  <c r="L89" i="33"/>
  <c r="L127" i="33"/>
  <c r="L154" i="33"/>
  <c r="L157" i="33"/>
  <c r="L174" i="33"/>
  <c r="L176" i="33"/>
  <c r="L181" i="33"/>
  <c r="L191" i="33"/>
  <c r="L207" i="33"/>
  <c r="L221" i="33"/>
  <c r="L61" i="33"/>
  <c r="L77" i="33"/>
  <c r="L98" i="33"/>
  <c r="G100" i="33"/>
  <c r="L100" i="33" s="1"/>
  <c r="L155" i="33"/>
  <c r="L171" i="33"/>
  <c r="G174" i="33"/>
  <c r="L179" i="33"/>
  <c r="L203" i="33"/>
  <c r="L219" i="33"/>
  <c r="L236" i="33"/>
  <c r="L34" i="33"/>
  <c r="L96" i="33"/>
  <c r="L189" i="33"/>
  <c r="L199" i="33"/>
  <c r="L212" i="33"/>
  <c r="L217" i="33"/>
  <c r="L167" i="33"/>
  <c r="L177" i="33"/>
  <c r="L187" i="33"/>
  <c r="L215" i="33"/>
  <c r="L30" i="33"/>
  <c r="G73" i="33"/>
  <c r="L73" i="33" s="1"/>
  <c r="L92" i="33"/>
  <c r="G151" i="33"/>
  <c r="L151" i="33" s="1"/>
  <c r="L175" i="33"/>
  <c r="L192" i="33"/>
  <c r="L197" i="33"/>
  <c r="L220" i="33"/>
  <c r="G176" i="33"/>
  <c r="L178" i="33"/>
  <c r="G180" i="33"/>
  <c r="L180" i="33" s="1"/>
  <c r="L182" i="33"/>
  <c r="G184" i="33"/>
  <c r="L184" i="33" s="1"/>
  <c r="L186" i="33"/>
  <c r="G188" i="33"/>
  <c r="L190" i="33"/>
  <c r="G192" i="33"/>
  <c r="L194" i="33"/>
  <c r="G196" i="33"/>
  <c r="L196" i="33" s="1"/>
  <c r="L198" i="33"/>
  <c r="G200" i="33"/>
  <c r="L200" i="33" s="1"/>
  <c r="L202" i="33"/>
  <c r="G204" i="33"/>
  <c r="G208" i="33"/>
  <c r="L208" i="33" s="1"/>
  <c r="L210" i="33"/>
  <c r="G212" i="33"/>
  <c r="G216" i="33"/>
  <c r="L218" i="33"/>
  <c r="G220" i="33"/>
  <c r="L222" i="33"/>
  <c r="G224" i="33"/>
  <c r="L224" i="33" s="1"/>
  <c r="L226" i="33"/>
  <c r="G228" i="33"/>
  <c r="L228" i="33" s="1"/>
  <c r="L230" i="33"/>
  <c r="G232" i="33"/>
  <c r="L232" i="33" s="1"/>
  <c r="L234" i="33"/>
  <c r="G236" i="33"/>
  <c r="M886" i="13" l="1"/>
  <c r="N886" i="13" s="1"/>
  <c r="M648" i="13"/>
  <c r="N648" i="13" s="1"/>
  <c r="M661" i="13"/>
  <c r="N661" i="13" s="1"/>
  <c r="M535" i="13"/>
  <c r="N535" i="13" s="1"/>
  <c r="M536" i="13"/>
  <c r="N536" i="13" s="1"/>
  <c r="M415" i="13"/>
  <c r="M351" i="13"/>
  <c r="N351" i="13" s="1"/>
  <c r="M195" i="13"/>
  <c r="M858" i="13"/>
  <c r="N858" i="13" s="1"/>
  <c r="M750" i="13"/>
  <c r="N750" i="13" s="1"/>
  <c r="M520" i="13"/>
  <c r="M584" i="13"/>
  <c r="N584" i="13" s="1"/>
  <c r="M525" i="13"/>
  <c r="M496" i="13"/>
  <c r="M428" i="13"/>
  <c r="M456" i="13"/>
  <c r="N456" i="13" s="1"/>
  <c r="M289" i="13"/>
  <c r="N289" i="13" s="1"/>
  <c r="M188" i="13"/>
  <c r="M28" i="20"/>
  <c r="M888" i="13"/>
  <c r="N888" i="13" s="1"/>
  <c r="M766" i="13"/>
  <c r="N766" i="13" s="1"/>
  <c r="M812" i="13"/>
  <c r="N812" i="13" s="1"/>
  <c r="M352" i="13"/>
  <c r="N352" i="13" s="1"/>
  <c r="M230" i="13"/>
  <c r="N230" i="13" s="1"/>
  <c r="M172" i="13"/>
  <c r="M121" i="13"/>
  <c r="M32" i="13"/>
  <c r="M228" i="13"/>
  <c r="N228" i="13" s="1"/>
  <c r="M161" i="13"/>
  <c r="O105" i="13"/>
  <c r="O295" i="13"/>
  <c r="M170" i="13"/>
  <c r="O351" i="13"/>
  <c r="M899" i="13"/>
  <c r="N899" i="13" s="1"/>
  <c r="M742" i="13"/>
  <c r="N742" i="13" s="1"/>
  <c r="M896" i="13"/>
  <c r="N896" i="13" s="1"/>
  <c r="O702" i="13"/>
  <c r="M632" i="13"/>
  <c r="N632" i="13" s="1"/>
  <c r="O711" i="13"/>
  <c r="M551" i="13"/>
  <c r="N551" i="13" s="1"/>
  <c r="M516" i="13"/>
  <c r="M562" i="13"/>
  <c r="N562" i="13" s="1"/>
  <c r="O454" i="13"/>
  <c r="O518" i="13"/>
  <c r="M461" i="13"/>
  <c r="M367" i="13"/>
  <c r="N367" i="13" s="1"/>
  <c r="M402" i="13"/>
  <c r="N402" i="13" s="1"/>
  <c r="M440" i="13"/>
  <c r="M400" i="13"/>
  <c r="N400" i="13" s="1"/>
  <c r="M457" i="13"/>
  <c r="O371" i="13"/>
  <c r="M278" i="13"/>
  <c r="N278" i="13" s="1"/>
  <c r="M343" i="13"/>
  <c r="N343" i="13" s="1"/>
  <c r="M394" i="13"/>
  <c r="N394" i="13" s="1"/>
  <c r="M506" i="13"/>
  <c r="O37" i="13"/>
  <c r="O165" i="13"/>
  <c r="O120" i="13"/>
  <c r="M24" i="13"/>
  <c r="O223" i="13"/>
  <c r="O100" i="13"/>
  <c r="O218" i="13"/>
  <c r="M152" i="13"/>
  <c r="M337" i="13"/>
  <c r="N337" i="13" s="1"/>
  <c r="O352" i="13"/>
  <c r="O184" i="13"/>
  <c r="O271" i="13"/>
  <c r="O227" i="13"/>
  <c r="O298" i="13"/>
  <c r="O258" i="13"/>
  <c r="O376" i="13"/>
  <c r="O389" i="13"/>
  <c r="O407" i="13"/>
  <c r="O551" i="13"/>
  <c r="O595" i="13"/>
  <c r="O568" i="13"/>
  <c r="O604" i="13"/>
  <c r="O795" i="13"/>
  <c r="O831" i="13"/>
  <c r="O817" i="13"/>
  <c r="O801" i="13"/>
  <c r="O870" i="13"/>
  <c r="O883" i="13"/>
  <c r="O827" i="13"/>
  <c r="M874" i="13"/>
  <c r="N874" i="13" s="1"/>
  <c r="M898" i="13"/>
  <c r="N898" i="13" s="1"/>
  <c r="M890" i="13"/>
  <c r="N890" i="13" s="1"/>
  <c r="O915" i="13"/>
  <c r="M819" i="13"/>
  <c r="N819" i="13" s="1"/>
  <c r="M726" i="13"/>
  <c r="N726" i="13" s="1"/>
  <c r="M873" i="13"/>
  <c r="N873" i="13" s="1"/>
  <c r="M907" i="13"/>
  <c r="N907" i="13" s="1"/>
  <c r="M921" i="13"/>
  <c r="N921" i="13" s="1"/>
  <c r="O914" i="13"/>
  <c r="M866" i="13"/>
  <c r="N866" i="13" s="1"/>
  <c r="M786" i="13"/>
  <c r="N786" i="13" s="1"/>
  <c r="M733" i="13"/>
  <c r="N733" i="13" s="1"/>
  <c r="M835" i="13"/>
  <c r="N835" i="13" s="1"/>
  <c r="M856" i="13"/>
  <c r="N856" i="13" s="1"/>
  <c r="O793" i="13"/>
  <c r="M774" i="13"/>
  <c r="N774" i="13" s="1"/>
  <c r="O788" i="13"/>
  <c r="M697" i="13"/>
  <c r="N697" i="13" s="1"/>
  <c r="M792" i="13"/>
  <c r="N792" i="13" s="1"/>
  <c r="M785" i="13"/>
  <c r="N785" i="13" s="1"/>
  <c r="O733" i="13"/>
  <c r="M847" i="13"/>
  <c r="N847" i="13" s="1"/>
  <c r="M772" i="13"/>
  <c r="N772" i="13" s="1"/>
  <c r="M702" i="13"/>
  <c r="N702" i="13" s="1"/>
  <c r="O681" i="13"/>
  <c r="M753" i="13"/>
  <c r="N753" i="13" s="1"/>
  <c r="M880" i="13"/>
  <c r="N880" i="13" s="1"/>
  <c r="M696" i="13"/>
  <c r="N696" i="13" s="1"/>
  <c r="M775" i="13"/>
  <c r="N775" i="13" s="1"/>
  <c r="M701" i="13"/>
  <c r="N701" i="13" s="1"/>
  <c r="O627" i="13"/>
  <c r="M723" i="13"/>
  <c r="N723" i="13" s="1"/>
  <c r="M679" i="13"/>
  <c r="N679" i="13" s="1"/>
  <c r="M645" i="13"/>
  <c r="N645" i="13" s="1"/>
  <c r="M624" i="13"/>
  <c r="N624" i="13" s="1"/>
  <c r="O633" i="13"/>
  <c r="O594" i="13"/>
  <c r="M642" i="13"/>
  <c r="N642" i="13" s="1"/>
  <c r="O652" i="13"/>
  <c r="M621" i="13"/>
  <c r="N621" i="13" s="1"/>
  <c r="M487" i="13"/>
  <c r="M581" i="13"/>
  <c r="N581" i="13" s="1"/>
  <c r="O514" i="13"/>
  <c r="O515" i="13"/>
  <c r="M560" i="13"/>
  <c r="N560" i="13" s="1"/>
  <c r="M493" i="13"/>
  <c r="O558" i="13"/>
  <c r="M511" i="13"/>
  <c r="O465" i="13"/>
  <c r="M570" i="13"/>
  <c r="N570" i="13" s="1"/>
  <c r="O474" i="13"/>
  <c r="M513" i="13"/>
  <c r="M557" i="13"/>
  <c r="N557" i="13" s="1"/>
  <c r="O452" i="13"/>
  <c r="M472" i="13"/>
  <c r="M384" i="13"/>
  <c r="N384" i="13" s="1"/>
  <c r="O437" i="13"/>
  <c r="M393" i="13"/>
  <c r="N393" i="13" s="1"/>
  <c r="M453" i="13"/>
  <c r="N453" i="13" s="1"/>
  <c r="O358" i="13"/>
  <c r="M518" i="13"/>
  <c r="O333" i="13"/>
  <c r="O301" i="13"/>
  <c r="M468" i="13"/>
  <c r="M417" i="13"/>
  <c r="O342" i="13"/>
  <c r="M386" i="13"/>
  <c r="N386" i="13" s="1"/>
  <c r="O495" i="13"/>
  <c r="M439" i="13"/>
  <c r="O386" i="13"/>
  <c r="M328" i="13"/>
  <c r="O265" i="13"/>
  <c r="M211" i="13"/>
  <c r="M137" i="13"/>
  <c r="M346" i="13"/>
  <c r="N346" i="13" s="1"/>
  <c r="O205" i="13"/>
  <c r="M168" i="13"/>
  <c r="M16" i="13"/>
  <c r="M276" i="13"/>
  <c r="N276" i="13" s="1"/>
  <c r="M221" i="13"/>
  <c r="N221" i="13" s="1"/>
  <c r="M173" i="13"/>
  <c r="O157" i="13"/>
  <c r="O79" i="13"/>
  <c r="O27" i="13"/>
  <c r="O282" i="13"/>
  <c r="O215" i="13"/>
  <c r="O178" i="13"/>
  <c r="O142" i="13"/>
  <c r="M303" i="13"/>
  <c r="O229" i="13"/>
  <c r="M186" i="13"/>
  <c r="M166" i="13"/>
  <c r="O154" i="13"/>
  <c r="O248" i="13"/>
  <c r="O340" i="13"/>
  <c r="O203" i="13"/>
  <c r="O236" i="13"/>
  <c r="O385" i="13"/>
  <c r="O308" i="13"/>
  <c r="O368" i="13"/>
  <c r="O384" i="13"/>
  <c r="O364" i="13"/>
  <c r="O467" i="13"/>
  <c r="O493" i="13"/>
  <c r="O456" i="13"/>
  <c r="O448" i="13"/>
  <c r="O500" i="13"/>
  <c r="O516" i="13"/>
  <c r="O552" i="13"/>
  <c r="O605" i="13"/>
  <c r="O584" i="13"/>
  <c r="O615" i="13"/>
  <c r="O658" i="13"/>
  <c r="O709" i="13"/>
  <c r="O636" i="13"/>
  <c r="O653" i="13"/>
  <c r="O678" i="13"/>
  <c r="O668" i="13"/>
  <c r="O698" i="13"/>
  <c r="O839" i="13"/>
  <c r="O830" i="13"/>
  <c r="O749" i="13"/>
  <c r="O819" i="13"/>
  <c r="O876" i="13"/>
  <c r="O897" i="13"/>
  <c r="O898" i="13"/>
  <c r="O852" i="13"/>
  <c r="O339" i="13"/>
  <c r="M222" i="13"/>
  <c r="N222" i="13" s="1"/>
  <c r="O167" i="13"/>
  <c r="M128" i="13"/>
  <c r="O54" i="13"/>
  <c r="M280" i="13"/>
  <c r="N280" i="13" s="1"/>
  <c r="O222" i="13"/>
  <c r="M179" i="13"/>
  <c r="M163" i="13"/>
  <c r="M94" i="13"/>
  <c r="N94" i="13" s="1"/>
  <c r="M76" i="13"/>
  <c r="N76" i="13" s="1"/>
  <c r="M44" i="13"/>
  <c r="N44" i="13" s="1"/>
  <c r="M79" i="13"/>
  <c r="N79" i="13" s="1"/>
  <c r="M916" i="13"/>
  <c r="N916" i="13" s="1"/>
  <c r="M869" i="13"/>
  <c r="N869" i="13" s="1"/>
  <c r="M821" i="13"/>
  <c r="N821" i="13" s="1"/>
  <c r="M671" i="13"/>
  <c r="N671" i="13" s="1"/>
  <c r="M599" i="13"/>
  <c r="N599" i="13" s="1"/>
  <c r="M430" i="13"/>
  <c r="M454" i="13"/>
  <c r="N454" i="13" s="1"/>
  <c r="M494" i="13"/>
  <c r="M478" i="13"/>
  <c r="M473" i="13"/>
  <c r="M433" i="13"/>
  <c r="M444" i="13"/>
  <c r="M867" i="13"/>
  <c r="N867" i="13" s="1"/>
  <c r="M893" i="13"/>
  <c r="N893" i="13" s="1"/>
  <c r="M583" i="13"/>
  <c r="N583" i="13" s="1"/>
  <c r="M684" i="13"/>
  <c r="N684" i="13" s="1"/>
  <c r="M517" i="13"/>
  <c r="M385" i="13"/>
  <c r="N385" i="13" s="1"/>
  <c r="M302" i="13"/>
  <c r="M465" i="13"/>
  <c r="M528" i="13"/>
  <c r="N528" i="13" s="1"/>
  <c r="M354" i="13"/>
  <c r="N354" i="13" s="1"/>
  <c r="M885" i="13"/>
  <c r="N885" i="13" s="1"/>
  <c r="M909" i="13"/>
  <c r="N909" i="13" s="1"/>
  <c r="M863" i="13"/>
  <c r="N863" i="13" s="1"/>
  <c r="M871" i="13"/>
  <c r="N871" i="13" s="1"/>
  <c r="M725" i="13"/>
  <c r="N725" i="13" s="1"/>
  <c r="M761" i="13"/>
  <c r="N761" i="13" s="1"/>
  <c r="M677" i="13"/>
  <c r="N677" i="13" s="1"/>
  <c r="M503" i="13"/>
  <c r="M556" i="13"/>
  <c r="N556" i="13" s="1"/>
  <c r="M500" i="13"/>
  <c r="M553" i="13"/>
  <c r="N553" i="13" s="1"/>
  <c r="O289" i="13"/>
  <c r="M464" i="13"/>
  <c r="M334" i="13"/>
  <c r="M320" i="13"/>
  <c r="M57" i="13"/>
  <c r="N57" i="13" s="1"/>
  <c r="M281" i="13"/>
  <c r="N281" i="13" s="1"/>
  <c r="M332" i="13"/>
  <c r="O303" i="13"/>
  <c r="O335" i="13"/>
  <c r="O468" i="13"/>
  <c r="O637" i="13"/>
  <c r="O669" i="13"/>
  <c r="O369" i="13"/>
  <c r="O293" i="13"/>
  <c r="M204" i="13"/>
  <c r="O163" i="13"/>
  <c r="M49" i="13"/>
  <c r="N49" i="13" s="1"/>
  <c r="M275" i="13"/>
  <c r="N275" i="13" s="1"/>
  <c r="O128" i="13"/>
  <c r="O58" i="13"/>
  <c r="M92" i="13"/>
  <c r="N92" i="13" s="1"/>
  <c r="M62" i="13"/>
  <c r="N62" i="13" s="1"/>
  <c r="M802" i="13"/>
  <c r="N802" i="13" s="1"/>
  <c r="M864" i="13"/>
  <c r="N864" i="13" s="1"/>
  <c r="M831" i="13"/>
  <c r="N831" i="13" s="1"/>
  <c r="M674" i="13"/>
  <c r="N674" i="13" s="1"/>
  <c r="M683" i="13"/>
  <c r="N683" i="13" s="1"/>
  <c r="M718" i="13"/>
  <c r="N718" i="13" s="1"/>
  <c r="M713" i="13"/>
  <c r="N713" i="13" s="1"/>
  <c r="M534" i="13"/>
  <c r="N534" i="13" s="1"/>
  <c r="M527" i="13"/>
  <c r="N527" i="13" s="1"/>
  <c r="M416" i="13"/>
  <c r="M310" i="13"/>
  <c r="M530" i="13"/>
  <c r="N530" i="13" s="1"/>
  <c r="M758" i="13"/>
  <c r="N758" i="13" s="1"/>
  <c r="M852" i="13"/>
  <c r="N852" i="13" s="1"/>
  <c r="M827" i="13"/>
  <c r="N827" i="13" s="1"/>
  <c r="M655" i="13"/>
  <c r="N655" i="13" s="1"/>
  <c r="M791" i="13"/>
  <c r="N791" i="13" s="1"/>
  <c r="M915" i="13"/>
  <c r="N915" i="13" s="1"/>
  <c r="M691" i="13"/>
  <c r="N691" i="13" s="1"/>
  <c r="M640" i="13"/>
  <c r="N640" i="13" s="1"/>
  <c r="M680" i="13"/>
  <c r="N680" i="13" s="1"/>
  <c r="M721" i="13"/>
  <c r="N721" i="13" s="1"/>
  <c r="M643" i="13"/>
  <c r="N643" i="13" s="1"/>
  <c r="M622" i="13"/>
  <c r="N622" i="13" s="1"/>
  <c r="M638" i="13"/>
  <c r="N638" i="13" s="1"/>
  <c r="M484" i="13"/>
  <c r="M573" i="13"/>
  <c r="N573" i="13" s="1"/>
  <c r="M509" i="13"/>
  <c r="M550" i="13"/>
  <c r="N550" i="13" s="1"/>
  <c r="M565" i="13"/>
  <c r="N565" i="13" s="1"/>
  <c r="M432" i="13"/>
  <c r="M443" i="13"/>
  <c r="M489" i="13"/>
  <c r="M460" i="13"/>
  <c r="M383" i="13"/>
  <c r="N383" i="13" s="1"/>
  <c r="M490" i="13"/>
  <c r="M370" i="13"/>
  <c r="N370" i="13" s="1"/>
  <c r="M205" i="13"/>
  <c r="M202" i="13"/>
  <c r="M196" i="13"/>
  <c r="O70" i="13"/>
  <c r="M262" i="13"/>
  <c r="N262" i="13" s="1"/>
  <c r="O145" i="13"/>
  <c r="M279" i="13"/>
  <c r="N279" i="13" s="1"/>
  <c r="M897" i="13"/>
  <c r="N897" i="13" s="1"/>
  <c r="M861" i="13"/>
  <c r="N861" i="13" s="1"/>
  <c r="M879" i="13"/>
  <c r="N879" i="13" s="1"/>
  <c r="M853" i="13"/>
  <c r="N853" i="13" s="1"/>
  <c r="M808" i="13"/>
  <c r="N808" i="13" s="1"/>
  <c r="M807" i="13"/>
  <c r="N807" i="13" s="1"/>
  <c r="M804" i="13"/>
  <c r="N804" i="13" s="1"/>
  <c r="M795" i="13"/>
  <c r="N795" i="13" s="1"/>
  <c r="M922" i="13"/>
  <c r="N922" i="13" s="1"/>
  <c r="M914" i="13"/>
  <c r="N914" i="13" s="1"/>
  <c r="M906" i="13"/>
  <c r="N906" i="13" s="1"/>
  <c r="M854" i="13"/>
  <c r="N854" i="13" s="1"/>
  <c r="M848" i="13"/>
  <c r="N848" i="13" s="1"/>
  <c r="M809" i="13"/>
  <c r="N809" i="13" s="1"/>
  <c r="M806" i="13"/>
  <c r="N806" i="13" s="1"/>
  <c r="M759" i="13"/>
  <c r="N759" i="13" s="1"/>
  <c r="M757" i="13"/>
  <c r="N757" i="13" s="1"/>
  <c r="M756" i="13"/>
  <c r="N756" i="13" s="1"/>
  <c r="M738" i="13"/>
  <c r="N738" i="13" s="1"/>
  <c r="M715" i="13"/>
  <c r="N715" i="13" s="1"/>
  <c r="M695" i="13"/>
  <c r="N695" i="13" s="1"/>
  <c r="M693" i="13"/>
  <c r="N693" i="13" s="1"/>
  <c r="M692" i="13"/>
  <c r="N692" i="13" s="1"/>
  <c r="M676" i="13"/>
  <c r="N676" i="13" s="1"/>
  <c r="M668" i="13"/>
  <c r="N668" i="13" s="1"/>
  <c r="M660" i="13"/>
  <c r="N660" i="13" s="1"/>
  <c r="M652" i="13"/>
  <c r="N652" i="13" s="1"/>
  <c r="M919" i="13"/>
  <c r="N919" i="13" s="1"/>
  <c r="M911" i="13"/>
  <c r="N911" i="13" s="1"/>
  <c r="M903" i="13"/>
  <c r="N903" i="13" s="1"/>
  <c r="M894" i="13"/>
  <c r="N894" i="13" s="1"/>
  <c r="M876" i="13"/>
  <c r="N876" i="13" s="1"/>
  <c r="M849" i="13"/>
  <c r="N849" i="13" s="1"/>
  <c r="M824" i="13"/>
  <c r="N824" i="13" s="1"/>
  <c r="M823" i="13"/>
  <c r="N823" i="13" s="1"/>
  <c r="M822" i="13"/>
  <c r="N822" i="13" s="1"/>
  <c r="M797" i="13"/>
  <c r="N797" i="13" s="1"/>
  <c r="M737" i="13"/>
  <c r="N737" i="13" s="1"/>
  <c r="M736" i="13"/>
  <c r="N736" i="13" s="1"/>
  <c r="M920" i="13"/>
  <c r="N920" i="13" s="1"/>
  <c r="M912" i="13"/>
  <c r="N912" i="13" s="1"/>
  <c r="M904" i="13"/>
  <c r="N904" i="13" s="1"/>
  <c r="M895" i="13"/>
  <c r="N895" i="13" s="1"/>
  <c r="M851" i="13"/>
  <c r="N851" i="13" s="1"/>
  <c r="M838" i="13"/>
  <c r="N838" i="13" s="1"/>
  <c r="M830" i="13"/>
  <c r="N830" i="13" s="1"/>
  <c r="M800" i="13"/>
  <c r="N800" i="13" s="1"/>
  <c r="M790" i="13"/>
  <c r="N790" i="13" s="1"/>
  <c r="M782" i="13"/>
  <c r="N782" i="13" s="1"/>
  <c r="M883" i="13"/>
  <c r="N883" i="13" s="1"/>
  <c r="M829" i="13"/>
  <c r="N829" i="13" s="1"/>
  <c r="M828" i="13"/>
  <c r="N828" i="13" s="1"/>
  <c r="M801" i="13"/>
  <c r="N801" i="13" s="1"/>
  <c r="M781" i="13"/>
  <c r="N781" i="13" s="1"/>
  <c r="M780" i="13"/>
  <c r="N780" i="13" s="1"/>
  <c r="M770" i="13"/>
  <c r="N770" i="13" s="1"/>
  <c r="M706" i="13"/>
  <c r="N706" i="13" s="1"/>
  <c r="M918" i="13"/>
  <c r="N918" i="13" s="1"/>
  <c r="M910" i="13"/>
  <c r="N910" i="13" s="1"/>
  <c r="M902" i="13"/>
  <c r="N902" i="13" s="1"/>
  <c r="M884" i="13"/>
  <c r="N884" i="13" s="1"/>
  <c r="M878" i="13"/>
  <c r="N878" i="13" s="1"/>
  <c r="M868" i="13"/>
  <c r="N868" i="13" s="1"/>
  <c r="M860" i="13"/>
  <c r="N860" i="13" s="1"/>
  <c r="M844" i="13"/>
  <c r="N844" i="13" s="1"/>
  <c r="M815" i="13"/>
  <c r="N815" i="13" s="1"/>
  <c r="M793" i="13"/>
  <c r="N793" i="13" s="1"/>
  <c r="M769" i="13"/>
  <c r="N769" i="13" s="1"/>
  <c r="M768" i="13"/>
  <c r="N768" i="13" s="1"/>
  <c r="M767" i="13"/>
  <c r="N767" i="13" s="1"/>
  <c r="M765" i="13"/>
  <c r="N765" i="13" s="1"/>
  <c r="M754" i="13"/>
  <c r="N754" i="13" s="1"/>
  <c r="M730" i="13"/>
  <c r="N730" i="13" s="1"/>
  <c r="M788" i="13"/>
  <c r="N788" i="13" s="1"/>
  <c r="M771" i="13"/>
  <c r="N771" i="13" s="1"/>
  <c r="M762" i="13"/>
  <c r="N762" i="13" s="1"/>
  <c r="M777" i="13"/>
  <c r="N777" i="13" s="1"/>
  <c r="M763" i="13"/>
  <c r="N763" i="13" s="1"/>
  <c r="M764" i="13"/>
  <c r="N764" i="13" s="1"/>
  <c r="M857" i="13"/>
  <c r="N857" i="13" s="1"/>
  <c r="M745" i="13"/>
  <c r="N745" i="13" s="1"/>
  <c r="M673" i="13"/>
  <c r="N673" i="13" s="1"/>
  <c r="M811" i="13"/>
  <c r="N811" i="13" s="1"/>
  <c r="M783" i="13"/>
  <c r="N783" i="13" s="1"/>
  <c r="M773" i="13"/>
  <c r="N773" i="13" s="1"/>
  <c r="M752" i="13"/>
  <c r="N752" i="13" s="1"/>
  <c r="M881" i="13"/>
  <c r="N881" i="13" s="1"/>
  <c r="M803" i="13"/>
  <c r="N803" i="13" s="1"/>
  <c r="M776" i="13"/>
  <c r="N776" i="13" s="1"/>
  <c r="M845" i="13"/>
  <c r="N845" i="13" s="1"/>
  <c r="M681" i="13"/>
  <c r="N681" i="13" s="1"/>
  <c r="M716" i="13"/>
  <c r="N716" i="13" s="1"/>
  <c r="M707" i="13"/>
  <c r="N707" i="13" s="1"/>
  <c r="M690" i="13"/>
  <c r="N690" i="13" s="1"/>
  <c r="M689" i="13"/>
  <c r="N689" i="13" s="1"/>
  <c r="M688" i="13"/>
  <c r="N688" i="13" s="1"/>
  <c r="M682" i="13"/>
  <c r="N682" i="13" s="1"/>
  <c r="M662" i="13"/>
  <c r="N662" i="13" s="1"/>
  <c r="M634" i="13"/>
  <c r="N634" i="13" s="1"/>
  <c r="M739" i="13"/>
  <c r="N739" i="13" s="1"/>
  <c r="M722" i="13"/>
  <c r="N722" i="13" s="1"/>
  <c r="M712" i="13"/>
  <c r="N712" i="13" s="1"/>
  <c r="M700" i="13"/>
  <c r="N700" i="13" s="1"/>
  <c r="M646" i="13"/>
  <c r="N646" i="13" s="1"/>
  <c r="M644" i="13"/>
  <c r="N644" i="13" s="1"/>
  <c r="M636" i="13"/>
  <c r="N636" i="13" s="1"/>
  <c r="M628" i="13"/>
  <c r="N628" i="13" s="1"/>
  <c r="M825" i="13"/>
  <c r="N825" i="13" s="1"/>
  <c r="M675" i="13"/>
  <c r="N675" i="13" s="1"/>
  <c r="M627" i="13"/>
  <c r="N627" i="13" s="1"/>
  <c r="M626" i="13"/>
  <c r="N626" i="13" s="1"/>
  <c r="M620" i="13"/>
  <c r="N620" i="13" s="1"/>
  <c r="M751" i="13"/>
  <c r="N751" i="13" s="1"/>
  <c r="M740" i="13"/>
  <c r="N740" i="13" s="1"/>
  <c r="M704" i="13"/>
  <c r="N704" i="13" s="1"/>
  <c r="M617" i="13"/>
  <c r="N617" i="13" s="1"/>
  <c r="M615" i="13"/>
  <c r="N615" i="13" s="1"/>
  <c r="M614" i="13"/>
  <c r="N614" i="13" s="1"/>
  <c r="M603" i="13"/>
  <c r="N603" i="13" s="1"/>
  <c r="M595" i="13"/>
  <c r="N595" i="13" s="1"/>
  <c r="M587" i="13"/>
  <c r="N587" i="13" s="1"/>
  <c r="M579" i="13"/>
  <c r="N579" i="13" s="1"/>
  <c r="M571" i="13"/>
  <c r="N571" i="13" s="1"/>
  <c r="M563" i="13"/>
  <c r="N563" i="13" s="1"/>
  <c r="M555" i="13"/>
  <c r="N555" i="13" s="1"/>
  <c r="M547" i="13"/>
  <c r="N547" i="13" s="1"/>
  <c r="M539" i="13"/>
  <c r="N539" i="13" s="1"/>
  <c r="M531" i="13"/>
  <c r="N531" i="13" s="1"/>
  <c r="M523" i="13"/>
  <c r="M515" i="13"/>
  <c r="M507" i="13"/>
  <c r="M840" i="13"/>
  <c r="N840" i="13" s="1"/>
  <c r="M746" i="13"/>
  <c r="N746" i="13" s="1"/>
  <c r="M670" i="13"/>
  <c r="N670" i="13" s="1"/>
  <c r="M669" i="13"/>
  <c r="N669" i="13" s="1"/>
  <c r="M667" i="13"/>
  <c r="N667" i="13" s="1"/>
  <c r="M749" i="13"/>
  <c r="N749" i="13" s="1"/>
  <c r="M720" i="13"/>
  <c r="N720" i="13" s="1"/>
  <c r="M698" i="13"/>
  <c r="N698" i="13" s="1"/>
  <c r="M659" i="13"/>
  <c r="N659" i="13" s="1"/>
  <c r="M649" i="13"/>
  <c r="N649" i="13" s="1"/>
  <c r="M612" i="13"/>
  <c r="N612" i="13" s="1"/>
  <c r="M744" i="13"/>
  <c r="N744" i="13" s="1"/>
  <c r="M714" i="13"/>
  <c r="N714" i="13" s="1"/>
  <c r="M711" i="13"/>
  <c r="N711" i="13" s="1"/>
  <c r="M705" i="13"/>
  <c r="N705" i="13" s="1"/>
  <c r="M699" i="13"/>
  <c r="N699" i="13" s="1"/>
  <c r="M650" i="13"/>
  <c r="N650" i="13" s="1"/>
  <c r="M611" i="13"/>
  <c r="N611" i="13" s="1"/>
  <c r="M610" i="13"/>
  <c r="N610" i="13" s="1"/>
  <c r="M609" i="13"/>
  <c r="N609" i="13" s="1"/>
  <c r="M601" i="13"/>
  <c r="N601" i="13" s="1"/>
  <c r="M594" i="13"/>
  <c r="N594" i="13" s="1"/>
  <c r="M572" i="13"/>
  <c r="N572" i="13" s="1"/>
  <c r="M540" i="13"/>
  <c r="N540" i="13" s="1"/>
  <c r="M588" i="13"/>
  <c r="N588" i="13" s="1"/>
  <c r="M586" i="13"/>
  <c r="N586" i="13" s="1"/>
  <c r="M577" i="13"/>
  <c r="N577" i="13" s="1"/>
  <c r="M576" i="13"/>
  <c r="N576" i="13" s="1"/>
  <c r="M574" i="13"/>
  <c r="N574" i="13" s="1"/>
  <c r="M602" i="13"/>
  <c r="N602" i="13" s="1"/>
  <c r="M552" i="13"/>
  <c r="N552" i="13" s="1"/>
  <c r="M561" i="13"/>
  <c r="N561" i="13" s="1"/>
  <c r="M558" i="13"/>
  <c r="N558" i="13" s="1"/>
  <c r="M613" i="13"/>
  <c r="N613" i="13" s="1"/>
  <c r="M592" i="13"/>
  <c r="N592" i="13" s="1"/>
  <c r="M600" i="13"/>
  <c r="N600" i="13" s="1"/>
  <c r="M545" i="13"/>
  <c r="N545" i="13" s="1"/>
  <c r="M492" i="13"/>
  <c r="M491" i="13"/>
  <c r="M471" i="13"/>
  <c r="M466" i="13"/>
  <c r="M463" i="13"/>
  <c r="M510" i="13"/>
  <c r="M497" i="13"/>
  <c r="M437" i="13"/>
  <c r="M436" i="13"/>
  <c r="M422" i="13"/>
  <c r="M414" i="13"/>
  <c r="M406" i="13"/>
  <c r="N406" i="13" s="1"/>
  <c r="M398" i="13"/>
  <c r="N398" i="13" s="1"/>
  <c r="M498" i="13"/>
  <c r="M480" i="13"/>
  <c r="M476" i="13"/>
  <c r="M475" i="13"/>
  <c r="M474" i="13"/>
  <c r="M435" i="13"/>
  <c r="M421" i="13"/>
  <c r="M413" i="13"/>
  <c r="M405" i="13"/>
  <c r="N405" i="13" s="1"/>
  <c r="M532" i="13"/>
  <c r="N532" i="13" s="1"/>
  <c r="M499" i="13"/>
  <c r="M434" i="13"/>
  <c r="M420" i="13"/>
  <c r="M412" i="13"/>
  <c r="M404" i="13"/>
  <c r="N404" i="13" s="1"/>
  <c r="M396" i="13"/>
  <c r="N396" i="13" s="1"/>
  <c r="M388" i="13"/>
  <c r="N388" i="13" s="1"/>
  <c r="M380" i="13"/>
  <c r="N380" i="13" s="1"/>
  <c r="M431" i="13"/>
  <c r="M419" i="13"/>
  <c r="M411" i="13"/>
  <c r="M403" i="13"/>
  <c r="N403" i="13" s="1"/>
  <c r="M395" i="13"/>
  <c r="N395" i="13" s="1"/>
  <c r="M387" i="13"/>
  <c r="N387" i="13" s="1"/>
  <c r="M379" i="13"/>
  <c r="N379" i="13" s="1"/>
  <c r="M371" i="13"/>
  <c r="N371" i="13" s="1"/>
  <c r="M363" i="13"/>
  <c r="N363" i="13" s="1"/>
  <c r="M355" i="13"/>
  <c r="N355" i="13" s="1"/>
  <c r="M347" i="13"/>
  <c r="N347" i="13" s="1"/>
  <c r="M339" i="13"/>
  <c r="N339" i="13" s="1"/>
  <c r="M330" i="13"/>
  <c r="M322" i="13"/>
  <c r="M314" i="13"/>
  <c r="M306" i="13"/>
  <c r="M548" i="13"/>
  <c r="N548" i="13" s="1"/>
  <c r="M544" i="13"/>
  <c r="N544" i="13" s="1"/>
  <c r="M533" i="13"/>
  <c r="N533" i="13" s="1"/>
  <c r="M486" i="13"/>
  <c r="M485" i="13"/>
  <c r="M483" i="13"/>
  <c r="M529" i="13"/>
  <c r="N529" i="13" s="1"/>
  <c r="M526" i="13"/>
  <c r="N526" i="13" s="1"/>
  <c r="M514" i="13"/>
  <c r="M450" i="13"/>
  <c r="M447" i="13"/>
  <c r="M542" i="13"/>
  <c r="N542" i="13" s="1"/>
  <c r="M502" i="13"/>
  <c r="M458" i="13"/>
  <c r="N458" i="13" s="1"/>
  <c r="M455" i="13"/>
  <c r="N455" i="13" s="1"/>
  <c r="M442" i="13"/>
  <c r="M426" i="13"/>
  <c r="M298" i="13"/>
  <c r="N298" i="13" s="1"/>
  <c r="M157" i="13"/>
  <c r="M149" i="13"/>
  <c r="M141" i="13"/>
  <c r="M133" i="13"/>
  <c r="M125" i="13"/>
  <c r="M117" i="13"/>
  <c r="M109" i="13"/>
  <c r="N109" i="13" s="1"/>
  <c r="M101" i="13"/>
  <c r="N101" i="13" s="1"/>
  <c r="M93" i="13"/>
  <c r="N93" i="13" s="1"/>
  <c r="M85" i="13"/>
  <c r="N85" i="13" s="1"/>
  <c r="M77" i="13"/>
  <c r="N77" i="13" s="1"/>
  <c r="M69" i="13"/>
  <c r="N69" i="13" s="1"/>
  <c r="M61" i="13"/>
  <c r="N61" i="13" s="1"/>
  <c r="M53" i="13"/>
  <c r="N53" i="13" s="1"/>
  <c r="M45" i="13"/>
  <c r="N45" i="13" s="1"/>
  <c r="M36" i="13"/>
  <c r="M28" i="13"/>
  <c r="M20" i="13"/>
  <c r="M12" i="13"/>
  <c r="M4" i="13"/>
  <c r="M382" i="13"/>
  <c r="N382" i="13" s="1"/>
  <c r="M345" i="13"/>
  <c r="N345" i="13" s="1"/>
  <c r="M342" i="13"/>
  <c r="N342" i="13" s="1"/>
  <c r="M372" i="13"/>
  <c r="N372" i="13" s="1"/>
  <c r="M365" i="13"/>
  <c r="N365" i="13" s="1"/>
  <c r="M364" i="13"/>
  <c r="N364" i="13" s="1"/>
  <c r="M348" i="13"/>
  <c r="N348" i="13" s="1"/>
  <c r="M291" i="13"/>
  <c r="N291" i="13" s="1"/>
  <c r="M273" i="13"/>
  <c r="N273" i="13" s="1"/>
  <c r="M272" i="13"/>
  <c r="N272" i="13" s="1"/>
  <c r="M271" i="13"/>
  <c r="N271" i="13" s="1"/>
  <c r="M269" i="13"/>
  <c r="N269" i="13" s="1"/>
  <c r="M268" i="13"/>
  <c r="N268" i="13" s="1"/>
  <c r="M250" i="13"/>
  <c r="N250" i="13" s="1"/>
  <c r="M233" i="13"/>
  <c r="N233" i="13" s="1"/>
  <c r="M225" i="13"/>
  <c r="N225" i="13" s="1"/>
  <c r="M217" i="13"/>
  <c r="M209" i="13"/>
  <c r="M200" i="13"/>
  <c r="M373" i="13"/>
  <c r="N373" i="13" s="1"/>
  <c r="M366" i="13"/>
  <c r="N366" i="13" s="1"/>
  <c r="M290" i="13"/>
  <c r="N290" i="13" s="1"/>
  <c r="M267" i="13"/>
  <c r="N267" i="13" s="1"/>
  <c r="M249" i="13"/>
  <c r="N249" i="13" s="1"/>
  <c r="M248" i="13"/>
  <c r="N248" i="13" s="1"/>
  <c r="M247" i="13"/>
  <c r="N247" i="13" s="1"/>
  <c r="M245" i="13"/>
  <c r="N245" i="13" s="1"/>
  <c r="M244" i="13"/>
  <c r="N244" i="13" s="1"/>
  <c r="M232" i="13"/>
  <c r="N232" i="13" s="1"/>
  <c r="M224" i="13"/>
  <c r="N224" i="13" s="1"/>
  <c r="M216" i="13"/>
  <c r="M208" i="13"/>
  <c r="M199" i="13"/>
  <c r="M191" i="13"/>
  <c r="M183" i="13"/>
  <c r="M374" i="13"/>
  <c r="N374" i="13" s="1"/>
  <c r="M287" i="13"/>
  <c r="N287" i="13" s="1"/>
  <c r="M285" i="13"/>
  <c r="N285" i="13" s="1"/>
  <c r="M284" i="13"/>
  <c r="N284" i="13" s="1"/>
  <c r="M266" i="13"/>
  <c r="N266" i="13" s="1"/>
  <c r="M243" i="13"/>
  <c r="N243" i="13" s="1"/>
  <c r="M231" i="13"/>
  <c r="N231" i="13" s="1"/>
  <c r="M223" i="13"/>
  <c r="N223" i="13" s="1"/>
  <c r="M215" i="13"/>
  <c r="M207" i="13"/>
  <c r="M198" i="13"/>
  <c r="M190" i="13"/>
  <c r="M182" i="13"/>
  <c r="M389" i="13"/>
  <c r="N389" i="13" s="1"/>
  <c r="M265" i="13"/>
  <c r="N265" i="13" s="1"/>
  <c r="M264" i="13"/>
  <c r="N264" i="13" s="1"/>
  <c r="M242" i="13"/>
  <c r="N242" i="13" s="1"/>
  <c r="M397" i="13"/>
  <c r="N397" i="13" s="1"/>
  <c r="M357" i="13"/>
  <c r="N357" i="13" s="1"/>
  <c r="M356" i="13"/>
  <c r="N356" i="13" s="1"/>
  <c r="M282" i="13"/>
  <c r="N282" i="13" s="1"/>
  <c r="M390" i="13"/>
  <c r="N390" i="13" s="1"/>
  <c r="M381" i="13"/>
  <c r="N381" i="13" s="1"/>
  <c r="M362" i="13"/>
  <c r="N362" i="13" s="1"/>
  <c r="M358" i="13"/>
  <c r="N358" i="13" s="1"/>
  <c r="M335" i="13"/>
  <c r="N335" i="13" s="1"/>
  <c r="M331" i="13"/>
  <c r="M327" i="13"/>
  <c r="M323" i="13"/>
  <c r="M319" i="13"/>
  <c r="M315" i="13"/>
  <c r="M311" i="13"/>
  <c r="M258" i="13"/>
  <c r="N258" i="13" s="1"/>
  <c r="M292" i="13"/>
  <c r="N292" i="13" s="1"/>
  <c r="M251" i="13"/>
  <c r="N251" i="13" s="1"/>
  <c r="M156" i="13"/>
  <c r="M140" i="13"/>
  <c r="M132" i="13"/>
  <c r="M124" i="13"/>
  <c r="M107" i="13"/>
  <c r="N107" i="13" s="1"/>
  <c r="M106" i="13"/>
  <c r="N106" i="13" s="1"/>
  <c r="M104" i="13"/>
  <c r="N104" i="13" s="1"/>
  <c r="M75" i="13"/>
  <c r="N75" i="13" s="1"/>
  <c r="M74" i="13"/>
  <c r="N74" i="13" s="1"/>
  <c r="M72" i="13"/>
  <c r="N72" i="13" s="1"/>
  <c r="M43" i="13"/>
  <c r="N43" i="13" s="1"/>
  <c r="M42" i="13"/>
  <c r="N42" i="13" s="1"/>
  <c r="M40" i="13"/>
  <c r="N40" i="13" s="1"/>
  <c r="M295" i="13"/>
  <c r="N295" i="13" s="1"/>
  <c r="M218" i="13"/>
  <c r="M193" i="13"/>
  <c r="M185" i="13"/>
  <c r="M110" i="13"/>
  <c r="N110" i="13" s="1"/>
  <c r="M46" i="13"/>
  <c r="N46" i="13" s="1"/>
  <c r="M274" i="13"/>
  <c r="N274" i="13" s="1"/>
  <c r="M226" i="13"/>
  <c r="N226" i="13" s="1"/>
  <c r="M146" i="13"/>
  <c r="M135" i="13"/>
  <c r="M127" i="13"/>
  <c r="M112" i="13"/>
  <c r="N112" i="13" s="1"/>
  <c r="M83" i="13"/>
  <c r="N83" i="13" s="1"/>
  <c r="M80" i="13"/>
  <c r="N80" i="13" s="1"/>
  <c r="M51" i="13"/>
  <c r="N51" i="13" s="1"/>
  <c r="M48" i="13"/>
  <c r="N48" i="13" s="1"/>
  <c r="M293" i="13"/>
  <c r="N293" i="13" s="1"/>
  <c r="M147" i="13"/>
  <c r="M114" i="13"/>
  <c r="M296" i="13"/>
  <c r="N296" i="13" s="1"/>
  <c r="M210" i="13"/>
  <c r="M148" i="13"/>
  <c r="M234" i="13"/>
  <c r="N234" i="13" s="1"/>
  <c r="M201" i="13"/>
  <c r="M154" i="13"/>
  <c r="M138" i="13"/>
  <c r="M130" i="13"/>
  <c r="M99" i="13"/>
  <c r="N99" i="13" s="1"/>
  <c r="M98" i="13"/>
  <c r="N98" i="13" s="1"/>
  <c r="M96" i="13"/>
  <c r="N96" i="13" s="1"/>
  <c r="M67" i="13"/>
  <c r="N67" i="13" s="1"/>
  <c r="M66" i="13"/>
  <c r="N66" i="13" s="1"/>
  <c r="M64" i="13"/>
  <c r="N64" i="13" s="1"/>
  <c r="M38" i="13"/>
  <c r="M37" i="13"/>
  <c r="M34" i="13"/>
  <c r="M33" i="13"/>
  <c r="M30" i="13"/>
  <c r="M29" i="13"/>
  <c r="M26" i="13"/>
  <c r="M25" i="13"/>
  <c r="M22" i="13"/>
  <c r="M21" i="13"/>
  <c r="M18" i="13"/>
  <c r="M17" i="13"/>
  <c r="M14" i="13"/>
  <c r="M13" i="13"/>
  <c r="M10" i="13"/>
  <c r="M9" i="13"/>
  <c r="M6" i="13"/>
  <c r="M5" i="13"/>
  <c r="M3" i="13"/>
  <c r="N3" i="13" s="1"/>
  <c r="M297" i="13"/>
  <c r="N297" i="13" s="1"/>
  <c r="M192" i="13"/>
  <c r="M184" i="13"/>
  <c r="M155" i="13"/>
  <c r="M139" i="13"/>
  <c r="M131" i="13"/>
  <c r="M123" i="13"/>
  <c r="M122" i="13"/>
  <c r="M120" i="13"/>
  <c r="M103" i="13"/>
  <c r="N103" i="13" s="1"/>
  <c r="M102" i="13"/>
  <c r="N102" i="13" s="1"/>
  <c r="M100" i="13"/>
  <c r="N100" i="13" s="1"/>
  <c r="M71" i="13"/>
  <c r="N71" i="13" s="1"/>
  <c r="M70" i="13"/>
  <c r="N70" i="13" s="1"/>
  <c r="M68" i="13"/>
  <c r="N68" i="13" s="1"/>
  <c r="M39" i="13"/>
  <c r="N39" i="13" s="1"/>
  <c r="M35" i="13"/>
  <c r="M31" i="13"/>
  <c r="M27" i="13"/>
  <c r="M23" i="13"/>
  <c r="M19" i="13"/>
  <c r="M15" i="13"/>
  <c r="M11" i="13"/>
  <c r="M7" i="13"/>
  <c r="M855" i="13"/>
  <c r="N855" i="13" s="1"/>
  <c r="M842" i="13"/>
  <c r="N842" i="13" s="1"/>
  <c r="M747" i="13"/>
  <c r="N747" i="13" s="1"/>
  <c r="M719" i="13"/>
  <c r="N719" i="13" s="1"/>
  <c r="O606" i="13"/>
  <c r="O538" i="13"/>
  <c r="M630" i="13"/>
  <c r="N630" i="13" s="1"/>
  <c r="M575" i="13"/>
  <c r="N575" i="13" s="1"/>
  <c r="O502" i="13"/>
  <c r="M554" i="13"/>
  <c r="N554" i="13" s="1"/>
  <c r="M543" i="13"/>
  <c r="N543" i="13" s="1"/>
  <c r="M505" i="13"/>
  <c r="O543" i="13"/>
  <c r="O519" i="13"/>
  <c r="M418" i="13"/>
  <c r="M286" i="13"/>
  <c r="N286" i="13" s="1"/>
  <c r="M445" i="13"/>
  <c r="M375" i="13"/>
  <c r="N375" i="13" s="1"/>
  <c r="M368" i="13"/>
  <c r="N368" i="13" s="1"/>
  <c r="M294" i="13"/>
  <c r="N294" i="13" s="1"/>
  <c r="O359" i="13"/>
  <c r="M277" i="13"/>
  <c r="N277" i="13" s="1"/>
  <c r="O190" i="13"/>
  <c r="O159" i="13"/>
  <c r="O86" i="13"/>
  <c r="O48" i="13"/>
  <c r="O272" i="13"/>
  <c r="O210" i="13"/>
  <c r="M175" i="13"/>
  <c r="M159" i="13"/>
  <c r="O119" i="13"/>
  <c r="O90" i="13"/>
  <c r="O57" i="13"/>
  <c r="M90" i="13"/>
  <c r="N90" i="13" s="1"/>
  <c r="M60" i="13"/>
  <c r="N60" i="13" s="1"/>
  <c r="M59" i="13"/>
  <c r="N59" i="13" s="1"/>
  <c r="M732" i="13"/>
  <c r="N732" i="13" s="1"/>
  <c r="M798" i="13"/>
  <c r="N798" i="13" s="1"/>
  <c r="M818" i="13"/>
  <c r="N818" i="13" s="1"/>
  <c r="M734" i="13"/>
  <c r="N734" i="13" s="1"/>
  <c r="M658" i="13"/>
  <c r="N658" i="13" s="1"/>
  <c r="M709" i="13"/>
  <c r="N709" i="13" s="1"/>
  <c r="M633" i="13"/>
  <c r="N633" i="13" s="1"/>
  <c r="M459" i="13"/>
  <c r="M238" i="13"/>
  <c r="N238" i="13" s="1"/>
  <c r="M305" i="13"/>
  <c r="M833" i="13"/>
  <c r="N833" i="13" s="1"/>
  <c r="M789" i="13"/>
  <c r="N789" i="13" s="1"/>
  <c r="M778" i="13"/>
  <c r="N778" i="13" s="1"/>
  <c r="M731" i="13"/>
  <c r="N731" i="13" s="1"/>
  <c r="M743" i="13"/>
  <c r="N743" i="13" s="1"/>
  <c r="M344" i="13"/>
  <c r="N344" i="13" s="1"/>
  <c r="M8" i="13"/>
  <c r="M212" i="13"/>
  <c r="O140" i="13"/>
  <c r="O78" i="13"/>
  <c r="O208" i="13"/>
  <c r="O244" i="13"/>
  <c r="O314" i="13"/>
  <c r="M850" i="13"/>
  <c r="N850" i="13" s="1"/>
  <c r="M900" i="13"/>
  <c r="N900" i="13" s="1"/>
  <c r="M917" i="13"/>
  <c r="N917" i="13" s="1"/>
  <c r="M923" i="13"/>
  <c r="N923" i="13" s="1"/>
  <c r="M843" i="13"/>
  <c r="N843" i="13" s="1"/>
  <c r="O701" i="13"/>
  <c r="M779" i="13"/>
  <c r="N779" i="13" s="1"/>
  <c r="M841" i="13"/>
  <c r="N841" i="13" s="1"/>
  <c r="M760" i="13"/>
  <c r="N760" i="13" s="1"/>
  <c r="M891" i="13"/>
  <c r="N891" i="13" s="1"/>
  <c r="M710" i="13"/>
  <c r="N710" i="13" s="1"/>
  <c r="M608" i="13"/>
  <c r="N608" i="13" s="1"/>
  <c r="M735" i="13"/>
  <c r="N735" i="13" s="1"/>
  <c r="O735" i="13"/>
  <c r="M637" i="13"/>
  <c r="N637" i="13" s="1"/>
  <c r="M665" i="13"/>
  <c r="N665" i="13" s="1"/>
  <c r="M641" i="13"/>
  <c r="N641" i="13" s="1"/>
  <c r="O622" i="13"/>
  <c r="M567" i="13"/>
  <c r="N567" i="13" s="1"/>
  <c r="O482" i="13"/>
  <c r="M566" i="13"/>
  <c r="N566" i="13" s="1"/>
  <c r="M451" i="13"/>
  <c r="N451" i="13" s="1"/>
  <c r="M569" i="13"/>
  <c r="N569" i="13" s="1"/>
  <c r="M470" i="13"/>
  <c r="O441" i="13"/>
  <c r="O546" i="13"/>
  <c r="O498" i="13"/>
  <c r="M427" i="13"/>
  <c r="M326" i="13"/>
  <c r="M391" i="13"/>
  <c r="N391" i="13" s="1"/>
  <c r="O325" i="13"/>
  <c r="M254" i="13"/>
  <c r="N254" i="13" s="1"/>
  <c r="M449" i="13"/>
  <c r="M409" i="13"/>
  <c r="M360" i="13"/>
  <c r="N360" i="13" s="1"/>
  <c r="M482" i="13"/>
  <c r="O428" i="13"/>
  <c r="M312" i="13"/>
  <c r="O261" i="13"/>
  <c r="M129" i="13"/>
  <c r="M340" i="13"/>
  <c r="N340" i="13" s="1"/>
  <c r="M257" i="13"/>
  <c r="N257" i="13" s="1"/>
  <c r="M164" i="13"/>
  <c r="M189" i="13"/>
  <c r="M65" i="13"/>
  <c r="N65" i="13" s="1"/>
  <c r="M329" i="13"/>
  <c r="M260" i="13"/>
  <c r="N260" i="13" s="1"/>
  <c r="M169" i="13"/>
  <c r="M324" i="13"/>
  <c r="O266" i="13"/>
  <c r="O206" i="13"/>
  <c r="O170" i="13"/>
  <c r="O77" i="13"/>
  <c r="O45" i="13"/>
  <c r="O284" i="13"/>
  <c r="M219" i="13"/>
  <c r="M178" i="13"/>
  <c r="M162" i="13"/>
  <c r="O108" i="13"/>
  <c r="O183" i="13"/>
  <c r="O245" i="13"/>
  <c r="O250" i="13"/>
  <c r="O348" i="13"/>
  <c r="O365" i="13"/>
  <c r="O315" i="13"/>
  <c r="O326" i="13"/>
  <c r="O300" i="13"/>
  <c r="O525" i="13"/>
  <c r="O494" i="13"/>
  <c r="O408" i="13"/>
  <c r="O469" i="13"/>
  <c r="O504" i="13"/>
  <c r="O540" i="13"/>
  <c r="O528" i="13"/>
  <c r="O730" i="13"/>
  <c r="O724" i="13"/>
  <c r="O638" i="13"/>
  <c r="O661" i="13"/>
  <c r="O608" i="13"/>
  <c r="O756" i="13"/>
  <c r="O754" i="13"/>
  <c r="O677" i="13"/>
  <c r="O723" i="13"/>
  <c r="O815" i="13"/>
  <c r="O854" i="13"/>
  <c r="O837" i="13"/>
  <c r="O903" i="13"/>
  <c r="O789" i="13"/>
  <c r="O805" i="13"/>
  <c r="M887" i="13"/>
  <c r="N887" i="13" s="1"/>
  <c r="M872" i="13"/>
  <c r="N872" i="13" s="1"/>
  <c r="M820" i="13"/>
  <c r="N820" i="13" s="1"/>
  <c r="O820" i="13"/>
  <c r="M908" i="13"/>
  <c r="N908" i="13" s="1"/>
  <c r="M846" i="13"/>
  <c r="N846" i="13" s="1"/>
  <c r="M875" i="13"/>
  <c r="N875" i="13" s="1"/>
  <c r="M837" i="13"/>
  <c r="N837" i="13" s="1"/>
  <c r="O840" i="13"/>
  <c r="M678" i="13"/>
  <c r="N678" i="13" s="1"/>
  <c r="O773" i="13"/>
  <c r="O892" i="13"/>
  <c r="O743" i="13"/>
  <c r="O861" i="13"/>
  <c r="O850" i="13"/>
  <c r="O767" i="13"/>
  <c r="O680" i="13"/>
  <c r="O676" i="13"/>
  <c r="O744" i="13"/>
  <c r="O916" i="13"/>
  <c r="M727" i="13"/>
  <c r="N727" i="13" s="1"/>
  <c r="M728" i="13"/>
  <c r="N728" i="13" s="1"/>
  <c r="M686" i="13"/>
  <c r="N686" i="13" s="1"/>
  <c r="M729" i="13"/>
  <c r="N729" i="13" s="1"/>
  <c r="O635" i="13"/>
  <c r="M664" i="13"/>
  <c r="N664" i="13" s="1"/>
  <c r="M606" i="13"/>
  <c r="N606" i="13" s="1"/>
  <c r="M717" i="13"/>
  <c r="N717" i="13" s="1"/>
  <c r="M663" i="13"/>
  <c r="N663" i="13" s="1"/>
  <c r="M639" i="13"/>
  <c r="N639" i="13" s="1"/>
  <c r="M597" i="13"/>
  <c r="N597" i="13" s="1"/>
  <c r="M604" i="13"/>
  <c r="N604" i="13" s="1"/>
  <c r="M748" i="13"/>
  <c r="N748" i="13" s="1"/>
  <c r="M625" i="13"/>
  <c r="N625" i="13" s="1"/>
  <c r="O574" i="13"/>
  <c r="O642" i="13"/>
  <c r="M619" i="13"/>
  <c r="N619" i="13" s="1"/>
  <c r="O555" i="13"/>
  <c r="O433" i="13"/>
  <c r="M549" i="13"/>
  <c r="N549" i="13" s="1"/>
  <c r="M446" i="13"/>
  <c r="M564" i="13"/>
  <c r="N564" i="13" s="1"/>
  <c r="O489" i="13"/>
  <c r="O545" i="13"/>
  <c r="M467" i="13"/>
  <c r="M537" i="13"/>
  <c r="N537" i="13" s="1"/>
  <c r="M495" i="13"/>
  <c r="M438" i="13"/>
  <c r="M524" i="13"/>
  <c r="M541" i="13"/>
  <c r="N541" i="13" s="1"/>
  <c r="M479" i="13"/>
  <c r="M410" i="13"/>
  <c r="M522" i="13"/>
  <c r="M429" i="13"/>
  <c r="O531" i="13"/>
  <c r="M424" i="13"/>
  <c r="O362" i="13"/>
  <c r="O395" i="13"/>
  <c r="M318" i="13"/>
  <c r="M481" i="13"/>
  <c r="O321" i="13"/>
  <c r="M546" i="13"/>
  <c r="N546" i="13" s="1"/>
  <c r="M441" i="13"/>
  <c r="M407" i="13"/>
  <c r="N407" i="13" s="1"/>
  <c r="O346" i="13"/>
  <c r="O471" i="13"/>
  <c r="M423" i="13"/>
  <c r="M361" i="13"/>
  <c r="N361" i="13" s="1"/>
  <c r="M304" i="13"/>
  <c r="M259" i="13"/>
  <c r="N259" i="13" s="1"/>
  <c r="O198" i="13"/>
  <c r="M118" i="13"/>
  <c r="M89" i="13"/>
  <c r="N89" i="13" s="1"/>
  <c r="O38" i="13"/>
  <c r="M338" i="13"/>
  <c r="N338" i="13" s="1"/>
  <c r="M255" i="13"/>
  <c r="N255" i="13" s="1"/>
  <c r="O29" i="13"/>
  <c r="M240" i="13"/>
  <c r="N240" i="13" s="1"/>
  <c r="M181" i="13"/>
  <c r="M151" i="13"/>
  <c r="O102" i="13"/>
  <c r="O64" i="13"/>
  <c r="M321" i="13"/>
  <c r="O242" i="13"/>
  <c r="O141" i="13"/>
  <c r="O42" i="13"/>
  <c r="M316" i="13"/>
  <c r="M203" i="13"/>
  <c r="O166" i="13"/>
  <c r="M134" i="13"/>
  <c r="M105" i="13"/>
  <c r="N105" i="13" s="1"/>
  <c r="M73" i="13"/>
  <c r="N73" i="13" s="1"/>
  <c r="M41" i="13"/>
  <c r="N41" i="13" s="1"/>
  <c r="M213" i="13"/>
  <c r="N213" i="13" s="1"/>
  <c r="O50" i="13"/>
  <c r="O216" i="13"/>
  <c r="O246" i="13"/>
  <c r="O200" i="13"/>
  <c r="O377" i="13"/>
  <c r="O211" i="13"/>
  <c r="O252" i="13"/>
  <c r="O278" i="13"/>
  <c r="O306" i="13"/>
  <c r="O327" i="13"/>
  <c r="O312" i="13"/>
  <c r="O283" i="13"/>
  <c r="O434" i="13"/>
  <c r="O373" i="13"/>
  <c r="O478" i="13"/>
  <c r="O532" i="13"/>
  <c r="O391" i="13"/>
  <c r="O423" i="13"/>
  <c r="O440" i="13"/>
  <c r="O401" i="13"/>
  <c r="O443" i="13"/>
  <c r="O564" i="13"/>
  <c r="O451" i="13"/>
  <c r="O553" i="13"/>
  <c r="O592" i="13"/>
  <c r="O648" i="13"/>
  <c r="O666" i="13"/>
  <c r="O639" i="13"/>
  <c r="O629" i="13"/>
  <c r="O673" i="13"/>
  <c r="O609" i="13"/>
  <c r="O654" i="13"/>
  <c r="O715" i="13"/>
  <c r="O770" i="13"/>
  <c r="O760" i="13"/>
  <c r="O811" i="13"/>
  <c r="O882" i="13"/>
  <c r="O849" i="13"/>
  <c r="O802" i="13"/>
  <c r="O799" i="13"/>
  <c r="O863" i="13"/>
  <c r="O895" i="13"/>
  <c r="O353" i="13"/>
  <c r="M241" i="13"/>
  <c r="N241" i="13" s="1"/>
  <c r="O187" i="13"/>
  <c r="M153" i="13"/>
  <c r="M81" i="13"/>
  <c r="N81" i="13" s="1"/>
  <c r="M333" i="13"/>
  <c r="M263" i="13"/>
  <c r="N263" i="13" s="1"/>
  <c r="O207" i="13"/>
  <c r="O153" i="13"/>
  <c r="O118" i="13"/>
  <c r="O89" i="13"/>
  <c r="O52" i="13"/>
  <c r="M88" i="13"/>
  <c r="N88" i="13" s="1"/>
  <c r="M58" i="13"/>
  <c r="N58" i="13" s="1"/>
  <c r="M115" i="13"/>
  <c r="M55" i="13"/>
  <c r="N55" i="13" s="1"/>
  <c r="M877" i="13"/>
  <c r="N877" i="13" s="1"/>
  <c r="M336" i="13"/>
  <c r="N336" i="13" s="1"/>
  <c r="M253" i="13"/>
  <c r="N253" i="13" s="1"/>
  <c r="M176" i="13"/>
  <c r="M160" i="13"/>
  <c r="M235" i="13"/>
  <c r="N235" i="13" s="1"/>
  <c r="M145" i="13"/>
  <c r="M97" i="13"/>
  <c r="N97" i="13" s="1"/>
  <c r="M313" i="13"/>
  <c r="M165" i="13"/>
  <c r="O41" i="13"/>
  <c r="M308" i="13"/>
  <c r="M197" i="13"/>
  <c r="O162" i="13"/>
  <c r="M353" i="13"/>
  <c r="N353" i="13" s="1"/>
  <c r="M174" i="13"/>
  <c r="M158" i="13"/>
  <c r="O349" i="13"/>
  <c r="O239" i="13"/>
  <c r="O182" i="13"/>
  <c r="O114" i="13"/>
  <c r="O80" i="13"/>
  <c r="M325" i="13"/>
  <c r="M261" i="13"/>
  <c r="N261" i="13" s="1"/>
  <c r="M171" i="13"/>
  <c r="O117" i="13"/>
  <c r="O84" i="13"/>
  <c r="M86" i="13"/>
  <c r="N86" i="13" s="1"/>
  <c r="M56" i="13"/>
  <c r="N56" i="13" s="1"/>
  <c r="M111" i="13"/>
  <c r="N111" i="13" s="1"/>
  <c r="M47" i="13"/>
  <c r="N47" i="13" s="1"/>
  <c r="M834" i="13"/>
  <c r="N834" i="13" s="1"/>
  <c r="M672" i="13"/>
  <c r="N672" i="13" s="1"/>
  <c r="M826" i="13"/>
  <c r="N826" i="13" s="1"/>
  <c r="M378" i="13"/>
  <c r="N378" i="13" s="1"/>
  <c r="M401" i="13"/>
  <c r="N401" i="13" s="1"/>
  <c r="M889" i="13"/>
  <c r="N889" i="13" s="1"/>
  <c r="M596" i="13"/>
  <c r="N596" i="13" s="1"/>
  <c r="M593" i="13"/>
  <c r="N593" i="13" s="1"/>
  <c r="M512" i="13"/>
  <c r="N512" i="13" s="1"/>
  <c r="M469" i="13"/>
  <c r="M448" i="13"/>
  <c r="M270" i="13"/>
  <c r="N270" i="13" s="1"/>
  <c r="M399" i="13"/>
  <c r="N399" i="13" s="1"/>
  <c r="O173" i="13"/>
  <c r="M300" i="13"/>
  <c r="M349" i="13"/>
  <c r="N349" i="13" s="1"/>
  <c r="M256" i="13"/>
  <c r="N256" i="13" s="1"/>
  <c r="O480" i="13"/>
  <c r="O399" i="13"/>
  <c r="O580" i="13"/>
  <c r="O613" i="13"/>
  <c r="O755" i="13"/>
  <c r="O825" i="13"/>
  <c r="O347" i="13"/>
  <c r="M236" i="13"/>
  <c r="N236" i="13" s="1"/>
  <c r="O179" i="13"/>
  <c r="M113" i="13"/>
  <c r="M317" i="13"/>
  <c r="O259" i="13"/>
  <c r="O188" i="13"/>
  <c r="O149" i="13"/>
  <c r="O113" i="13"/>
  <c r="O63" i="13"/>
  <c r="M84" i="13"/>
  <c r="N84" i="13" s="1"/>
  <c r="M54" i="13"/>
  <c r="N54" i="13" s="1"/>
  <c r="M95" i="13"/>
  <c r="N95" i="13" s="1"/>
  <c r="M2" i="13"/>
  <c r="N2" i="13" s="1"/>
  <c r="M816" i="13"/>
  <c r="N816" i="13" s="1"/>
  <c r="M836" i="13"/>
  <c r="N836" i="13" s="1"/>
  <c r="M635" i="13"/>
  <c r="N635" i="13" s="1"/>
  <c r="M591" i="13"/>
  <c r="N591" i="13" s="1"/>
  <c r="M623" i="13"/>
  <c r="N623" i="13" s="1"/>
  <c r="M501" i="13"/>
  <c r="M369" i="13"/>
  <c r="N369" i="13" s="1"/>
  <c r="M653" i="13"/>
  <c r="N653" i="13" s="1"/>
  <c r="M307" i="13"/>
  <c r="M882" i="13"/>
  <c r="N882" i="13" s="1"/>
  <c r="M814" i="13"/>
  <c r="N814" i="13" s="1"/>
  <c r="M905" i="13"/>
  <c r="N905" i="13" s="1"/>
  <c r="M810" i="13"/>
  <c r="N810" i="13" s="1"/>
  <c r="M805" i="13"/>
  <c r="N805" i="13" s="1"/>
  <c r="M703" i="13"/>
  <c r="N703" i="13" s="1"/>
  <c r="M687" i="13"/>
  <c r="N687" i="13" s="1"/>
  <c r="M666" i="13"/>
  <c r="N666" i="13" s="1"/>
  <c r="M590" i="13"/>
  <c r="N590" i="13" s="1"/>
  <c r="M508" i="13"/>
  <c r="M589" i="13"/>
  <c r="N589" i="13" s="1"/>
  <c r="M580" i="13"/>
  <c r="N580" i="13" s="1"/>
  <c r="M488" i="13"/>
  <c r="M408" i="13"/>
  <c r="N408" i="13" s="1"/>
  <c r="M283" i="13"/>
  <c r="N283" i="13" s="1"/>
  <c r="M144" i="13"/>
  <c r="M126" i="13"/>
  <c r="M341" i="13"/>
  <c r="N341" i="13" s="1"/>
  <c r="O82" i="13"/>
  <c r="O255" i="13"/>
  <c r="O228" i="13"/>
  <c r="O484" i="13"/>
  <c r="O809" i="13"/>
  <c r="O826" i="13"/>
  <c r="O345" i="13"/>
  <c r="O231" i="13"/>
  <c r="O175" i="13"/>
  <c r="M143" i="13"/>
  <c r="O112" i="13"/>
  <c r="M309" i="13"/>
  <c r="M239" i="13"/>
  <c r="N239" i="13" s="1"/>
  <c r="M187" i="13"/>
  <c r="M167" i="13"/>
  <c r="O95" i="13"/>
  <c r="M82" i="13"/>
  <c r="N82" i="13" s="1"/>
  <c r="M52" i="13"/>
  <c r="N52" i="13" s="1"/>
  <c r="M91" i="13"/>
  <c r="N91" i="13" s="1"/>
  <c r="M116" i="13"/>
  <c r="M119" i="13"/>
  <c r="M708" i="13"/>
  <c r="N708" i="13" s="1"/>
  <c r="M462" i="13"/>
  <c r="M538" i="13"/>
  <c r="N538" i="13" s="1"/>
  <c r="M299" i="13"/>
  <c r="N299" i="13" s="1"/>
  <c r="AU3" i="21"/>
  <c r="M237" i="13"/>
  <c r="N237" i="13" s="1"/>
  <c r="M150" i="13"/>
  <c r="M839" i="13"/>
  <c r="N839" i="13" s="1"/>
  <c r="M862" i="13"/>
  <c r="N862" i="13" s="1"/>
  <c r="M817" i="13"/>
  <c r="N817" i="13" s="1"/>
  <c r="M901" i="13"/>
  <c r="N901" i="13" s="1"/>
  <c r="M813" i="13"/>
  <c r="N813" i="13" s="1"/>
  <c r="M616" i="13"/>
  <c r="N616" i="13" s="1"/>
  <c r="M657" i="13"/>
  <c r="N657" i="13" s="1"/>
  <c r="M582" i="13"/>
  <c r="N582" i="13" s="1"/>
  <c r="M651" i="13"/>
  <c r="N651" i="13" s="1"/>
  <c r="M631" i="13"/>
  <c r="N631" i="13" s="1"/>
  <c r="M607" i="13"/>
  <c r="N607" i="13" s="1"/>
  <c r="M605" i="13"/>
  <c r="N605" i="13" s="1"/>
  <c r="M504" i="13"/>
  <c r="M519" i="13"/>
  <c r="N519" i="13" s="1"/>
  <c r="M568" i="13"/>
  <c r="N568" i="13" s="1"/>
  <c r="M376" i="13"/>
  <c r="N376" i="13" s="1"/>
  <c r="M359" i="13"/>
  <c r="N359" i="13" s="1"/>
  <c r="M425" i="13"/>
  <c r="M377" i="13"/>
  <c r="N377" i="13" s="1"/>
  <c r="M452" i="13"/>
  <c r="N452" i="13" s="1"/>
  <c r="M220" i="13"/>
  <c r="N220" i="13" s="1"/>
  <c r="M180" i="13"/>
  <c r="O34" i="13"/>
  <c r="M177" i="13"/>
  <c r="M252" i="13"/>
  <c r="N252" i="13" s="1"/>
  <c r="M194" i="13"/>
  <c r="O356" i="13"/>
  <c r="O512" i="13"/>
  <c r="M832" i="13"/>
  <c r="N832" i="13" s="1"/>
  <c r="M870" i="13"/>
  <c r="N870" i="13" s="1"/>
  <c r="M865" i="13"/>
  <c r="N865" i="13" s="1"/>
  <c r="M913" i="13"/>
  <c r="N913" i="13" s="1"/>
  <c r="O889" i="13"/>
  <c r="M694" i="13"/>
  <c r="N694" i="13" s="1"/>
  <c r="M892" i="13"/>
  <c r="N892" i="13" s="1"/>
  <c r="M796" i="13"/>
  <c r="N796" i="13" s="1"/>
  <c r="M784" i="13"/>
  <c r="N784" i="13" s="1"/>
  <c r="M799" i="13"/>
  <c r="N799" i="13" s="1"/>
  <c r="O703" i="13"/>
  <c r="M787" i="13"/>
  <c r="N787" i="13" s="1"/>
  <c r="M741" i="13"/>
  <c r="N741" i="13" s="1"/>
  <c r="M859" i="13"/>
  <c r="N859" i="13" s="1"/>
  <c r="M755" i="13"/>
  <c r="N755" i="13" s="1"/>
  <c r="O700" i="13"/>
  <c r="M794" i="13"/>
  <c r="N794" i="13" s="1"/>
  <c r="M656" i="13"/>
  <c r="N656" i="13" s="1"/>
  <c r="M724" i="13"/>
  <c r="N724" i="13" s="1"/>
  <c r="O554" i="13"/>
  <c r="M685" i="13"/>
  <c r="N685" i="13" s="1"/>
  <c r="M647" i="13"/>
  <c r="N647" i="13" s="1"/>
  <c r="M629" i="13"/>
  <c r="N629" i="13" s="1"/>
  <c r="M618" i="13"/>
  <c r="N618" i="13" s="1"/>
  <c r="M598" i="13"/>
  <c r="N598" i="13" s="1"/>
  <c r="M654" i="13"/>
  <c r="N654" i="13" s="1"/>
  <c r="O602" i="13"/>
  <c r="O623" i="13"/>
  <c r="O507" i="13"/>
  <c r="M585" i="13"/>
  <c r="N585" i="13" s="1"/>
  <c r="M521" i="13"/>
  <c r="M578" i="13"/>
  <c r="N578" i="13" s="1"/>
  <c r="M477" i="13"/>
  <c r="M559" i="13"/>
  <c r="N559" i="13" s="1"/>
  <c r="O419" i="13"/>
  <c r="O497" i="13"/>
  <c r="M392" i="13"/>
  <c r="N392" i="13" s="1"/>
  <c r="M246" i="13"/>
  <c r="N246" i="13" s="1"/>
  <c r="M214" i="13"/>
  <c r="M350" i="13"/>
  <c r="N350" i="13" s="1"/>
  <c r="O214" i="13"/>
  <c r="O98" i="13"/>
  <c r="M288" i="13"/>
  <c r="N288" i="13" s="1"/>
  <c r="O185" i="13"/>
  <c r="O124" i="13"/>
  <c r="O131" i="13"/>
  <c r="O217" i="13"/>
  <c r="O194" i="13"/>
  <c r="O421" i="13"/>
  <c r="O343" i="13"/>
  <c r="M229" i="13"/>
  <c r="N229" i="13" s="1"/>
  <c r="O171" i="13"/>
  <c r="M136" i="13"/>
  <c r="M301" i="13"/>
  <c r="M227" i="13"/>
  <c r="N227" i="13" s="1"/>
  <c r="O180" i="13"/>
  <c r="O136" i="13"/>
  <c r="M108" i="13"/>
  <c r="N108" i="13" s="1"/>
  <c r="M78" i="13"/>
  <c r="N78" i="13" s="1"/>
  <c r="M50" i="13"/>
  <c r="N50" i="13" s="1"/>
  <c r="M87" i="13"/>
  <c r="N8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D00-000001000000}">
      <text>
        <r>
          <rPr>
            <sz val="11"/>
            <color rgb="FF000000"/>
            <rFont val="Calibri"/>
            <family val="2"/>
          </rPr>
          <t xml:space="preserve">Fréderic BACHELIER:
</t>
        </r>
        <r>
          <rPr>
            <sz val="9"/>
            <color rgb="FF000000"/>
            <rFont val="Tahoma"/>
            <family val="2"/>
          </rPr>
          <t>reste à généraliser et à adapter au nouveau MPD</t>
        </r>
      </text>
    </comment>
    <comment ref="B11" authorId="0" shapeId="0" xr:uid="{00000000-0006-0000-0D00-000002000000}">
      <text>
        <r>
          <rPr>
            <sz val="11"/>
            <color rgb="FF000000"/>
            <rFont val="Calibri"/>
            <family val="2"/>
          </rPr>
          <t xml:space="preserve">Fréderic BACHELIER:
</t>
        </r>
        <r>
          <rPr>
            <sz val="9"/>
            <color rgb="FF000000"/>
            <rFont val="Tahoma"/>
            <family val="2"/>
          </rPr>
          <t>reste à adapter au nouveau MPD</t>
        </r>
      </text>
    </comment>
    <comment ref="B19" authorId="0" shapeId="0" xr:uid="{00000000-0006-0000-0D00-000003000000}">
      <text>
        <r>
          <rPr>
            <sz val="11"/>
            <color rgb="FF000000"/>
            <rFont val="Calibri"/>
            <family val="2"/>
          </rPr>
          <t xml:space="preserve">Fréderic BACHELIER:
</t>
        </r>
        <r>
          <rPr>
            <sz val="9"/>
            <color rgb="FF000000"/>
            <rFont val="Tahoma"/>
            <family val="2"/>
          </rPr>
          <t>reste à adapter au nouveau MPD</t>
        </r>
      </text>
    </comment>
  </commentList>
</comments>
</file>

<file path=xl/sharedStrings.xml><?xml version="1.0" encoding="utf-8"?>
<sst xmlns="http://schemas.openxmlformats.org/spreadsheetml/2006/main" count="12456" uniqueCount="2356">
  <si>
    <t>parent</t>
  </si>
  <si>
    <t>pour version avec parents</t>
  </si>
  <si>
    <t>Nom champ</t>
  </si>
  <si>
    <t>Type champ</t>
  </si>
  <si>
    <t>Description</t>
  </si>
  <si>
    <t>Nullable</t>
  </si>
  <si>
    <t>PK</t>
  </si>
  <si>
    <t>FK</t>
  </si>
  <si>
    <t>ID</t>
  </si>
  <si>
    <t>int(11)</t>
  </si>
  <si>
    <t>ID auto-généré</t>
  </si>
  <si>
    <t>Not nullable</t>
  </si>
  <si>
    <t>Yes</t>
  </si>
  <si>
    <t>AUTO_INCREMENT</t>
  </si>
  <si>
    <t>Nom</t>
  </si>
  <si>
    <t>varchar(30)</t>
  </si>
  <si>
    <t>Nom du parent</t>
  </si>
  <si>
    <t>Prenom</t>
  </si>
  <si>
    <t>Prénom du parent</t>
  </si>
  <si>
    <t>Email</t>
  </si>
  <si>
    <t>Email du parent</t>
  </si>
  <si>
    <t>Password</t>
  </si>
  <si>
    <t>varchar(1000)</t>
  </si>
  <si>
    <t>Mot de passe du parent</t>
  </si>
  <si>
    <t>parent_has_enfant</t>
  </si>
  <si>
    <t>fk_parent_id</t>
  </si>
  <si>
    <t>ID du parent</t>
  </si>
  <si>
    <t>fk_eleve_id</t>
  </si>
  <si>
    <t>ID de l'enfant</t>
  </si>
  <si>
    <t>eleve</t>
  </si>
  <si>
    <t>id</t>
  </si>
  <si>
    <t>prenom</t>
  </si>
  <si>
    <t>Prénom de l'élève</t>
  </si>
  <si>
    <t>niveau</t>
  </si>
  <si>
    <t>varchar(5)</t>
  </si>
  <si>
    <t>Classe de l'élève</t>
  </si>
  <si>
    <t>password</t>
  </si>
  <si>
    <t>Mot de passe de l'élève</t>
  </si>
  <si>
    <t>actif</t>
  </si>
  <si>
    <t>tinyint</t>
  </si>
  <si>
    <t>non</t>
  </si>
  <si>
    <t>date_inscription</t>
  </si>
  <si>
    <t>Date</t>
  </si>
  <si>
    <t>Date d'inscription</t>
  </si>
  <si>
    <t>oui</t>
  </si>
  <si>
    <t>date_fin</t>
  </si>
  <si>
    <t>Date de fin de l'abonnement</t>
  </si>
  <si>
    <t>ID de la classe (CP, CE1, …)</t>
  </si>
  <si>
    <t>nom</t>
  </si>
  <si>
    <t>varchar(32)</t>
  </si>
  <si>
    <t>Nom de la classe</t>
  </si>
  <si>
    <t>professeur</t>
  </si>
  <si>
    <t>int</t>
  </si>
  <si>
    <t>email</t>
  </si>
  <si>
    <t>UNIQUE</t>
  </si>
  <si>
    <t>statut_pro</t>
  </si>
  <si>
    <t>ville</t>
  </si>
  <si>
    <t>pays</t>
  </si>
  <si>
    <t>classe</t>
  </si>
  <si>
    <t>FK niveau</t>
  </si>
  <si>
    <t>classe_prof</t>
  </si>
  <si>
    <t>fk_classe_id</t>
  </si>
  <si>
    <t>ID de la classe</t>
  </si>
  <si>
    <t>fk_prof_id</t>
  </si>
  <si>
    <t>ID du prof</t>
  </si>
  <si>
    <t>classe_has_eleve</t>
  </si>
  <si>
    <t>ID de l'élève</t>
  </si>
  <si>
    <t>prof_has_eleve</t>
  </si>
  <si>
    <t>eleve_has_matiere</t>
  </si>
  <si>
    <t>fk_matiere_id</t>
  </si>
  <si>
    <t>ID de la matière</t>
  </si>
  <si>
    <t>nouveau</t>
  </si>
  <si>
    <t>matiere</t>
  </si>
  <si>
    <t>Nom de la matière</t>
  </si>
  <si>
    <t>requête SQL</t>
  </si>
  <si>
    <t>GSM</t>
  </si>
  <si>
    <t>Grande Section Maternelle</t>
  </si>
  <si>
    <t>CP</t>
  </si>
  <si>
    <t>Cours Préparatoire</t>
  </si>
  <si>
    <t>CE1</t>
  </si>
  <si>
    <t>Cours Elémentaire 1</t>
  </si>
  <si>
    <t>CE2</t>
  </si>
  <si>
    <t>Cours Elémentaire 2</t>
  </si>
  <si>
    <t>CM1</t>
  </si>
  <si>
    <t>Cours Moyen 1</t>
  </si>
  <si>
    <t>CM2</t>
  </si>
  <si>
    <t>Cours Moyen 2</t>
  </si>
  <si>
    <t>M</t>
  </si>
  <si>
    <t>Maths</t>
  </si>
  <si>
    <t>L</t>
  </si>
  <si>
    <t>Lecture</t>
  </si>
  <si>
    <t>E</t>
  </si>
  <si>
    <t>Ecriture</t>
  </si>
  <si>
    <t>metacomp</t>
  </si>
  <si>
    <t>Méta compétences par matière</t>
  </si>
  <si>
    <t>varchar(10)</t>
  </si>
  <si>
    <t>ID de la méta compétence</t>
  </si>
  <si>
    <t>Nom de la méta compétence</t>
  </si>
  <si>
    <t>catcomp</t>
  </si>
  <si>
    <t>Catégories de compétences par méta compétence</t>
  </si>
  <si>
    <t>varchar(15)</t>
  </si>
  <si>
    <t>ID de la catégorie de compétences</t>
  </si>
  <si>
    <t>Nom de la catégorie de compétences</t>
  </si>
  <si>
    <t>fk_mc_id</t>
  </si>
  <si>
    <t>c_cc_cg</t>
  </si>
  <si>
    <t>Classe_CatComp_has_CompGen</t>
  </si>
  <si>
    <t>Compétence générale par catégorie de compétence</t>
  </si>
  <si>
    <t>Niveau_ID</t>
  </si>
  <si>
    <t>fk_catcomp_id</t>
  </si>
  <si>
    <t>ID de la compétence générale</t>
  </si>
  <si>
    <t>Nom de la compétence générale</t>
  </si>
  <si>
    <t>varchar(100)</t>
  </si>
  <si>
    <t>Description de la compétence générale</t>
  </si>
  <si>
    <t>dep_cg</t>
  </si>
  <si>
    <t>Depend_CompGen</t>
  </si>
  <si>
    <t>fk_compgens_id</t>
  </si>
  <si>
    <t>fk_compgent_id</t>
  </si>
  <si>
    <t>nom_compgens</t>
  </si>
  <si>
    <t>Nom de la compétence générale source</t>
  </si>
  <si>
    <t>nom_compgent</t>
  </si>
  <si>
    <t>Nom de la compétence générale cible (target)</t>
  </si>
  <si>
    <t>cg_cs</t>
  </si>
  <si>
    <t>CompGen_has_CompSpec</t>
  </si>
  <si>
    <t>Compétence spécifique par compétence générale</t>
  </si>
  <si>
    <t>fk_compgen_id</t>
  </si>
  <si>
    <t>ID de la compétence spécifique</t>
  </si>
  <si>
    <t>Nom de la compétence spécifique</t>
  </si>
  <si>
    <t>description</t>
  </si>
  <si>
    <t>Description de la compétence spécifique</t>
  </si>
  <si>
    <t>FK_Matiere_ID</t>
  </si>
  <si>
    <t>M-NC</t>
  </si>
  <si>
    <t>Nombres &amp; Calculs</t>
  </si>
  <si>
    <t>M-EG</t>
  </si>
  <si>
    <t>Espace &amp; Géométrie</t>
  </si>
  <si>
    <t>M-MG</t>
  </si>
  <si>
    <t>Mesures &amp; Grandeurs</t>
  </si>
  <si>
    <t>FK_MC_ID</t>
  </si>
  <si>
    <t>M-EGM-EG</t>
  </si>
  <si>
    <t>M-NC-C</t>
  </si>
  <si>
    <t>Comptage</t>
  </si>
  <si>
    <t>M-NC-SN</t>
  </si>
  <si>
    <t>Système numérique</t>
  </si>
  <si>
    <t>M-NC-P</t>
  </si>
  <si>
    <t>Propriétés</t>
  </si>
  <si>
    <t>M-NC-O</t>
  </si>
  <si>
    <t>Opérations</t>
  </si>
  <si>
    <t>M-EGM-GM</t>
  </si>
  <si>
    <t>M-EG-F</t>
  </si>
  <si>
    <t>Formes</t>
  </si>
  <si>
    <t>M-EG-E</t>
  </si>
  <si>
    <t>Espace : repérage 2D et 3D</t>
  </si>
  <si>
    <t>M-EG-P</t>
  </si>
  <si>
    <t>Praxie</t>
  </si>
  <si>
    <t>M-MG-M</t>
  </si>
  <si>
    <t>Mesures</t>
  </si>
  <si>
    <t>M-MG-G</t>
  </si>
  <si>
    <t>Grandeurs</t>
  </si>
  <si>
    <t>FK_Classe_ID</t>
  </si>
  <si>
    <t>FK_CatComp_ID</t>
  </si>
  <si>
    <t>M-NC-C-1</t>
  </si>
  <si>
    <t>M-NC-C-2</t>
  </si>
  <si>
    <t>Dénombrage</t>
  </si>
  <si>
    <t>M-NC-C-3</t>
  </si>
  <si>
    <t>Comparaison, cardinalité</t>
  </si>
  <si>
    <t>M-NC-SN-1</t>
  </si>
  <si>
    <t>Déchiffrage</t>
  </si>
  <si>
    <t>M-NC-SN-2</t>
  </si>
  <si>
    <t>Décision numérique</t>
  </si>
  <si>
    <t>M-NC-SN-3</t>
  </si>
  <si>
    <t>Ecriture des chiffres</t>
  </si>
  <si>
    <t>M-NC-SN-4</t>
  </si>
  <si>
    <t>Transcodage</t>
  </si>
  <si>
    <t>M-NC-SN-5</t>
  </si>
  <si>
    <t>Sériation numérique</t>
  </si>
  <si>
    <t>M-NC-SN-6</t>
  </si>
  <si>
    <t>Base décimale</t>
  </si>
  <si>
    <t>M-NC-SN-7</t>
  </si>
  <si>
    <t>Classification numérique</t>
  </si>
  <si>
    <t>M-NC-P-1</t>
  </si>
  <si>
    <t>Conservation numérique</t>
  </si>
  <si>
    <t>M-NC-P-2</t>
  </si>
  <si>
    <t>Inclusion numérique</t>
  </si>
  <si>
    <t>M-NC-P-3</t>
  </si>
  <si>
    <t>Décomposition numérique</t>
  </si>
  <si>
    <t>M-NC-P-4</t>
  </si>
  <si>
    <t>Commutativité additive</t>
  </si>
  <si>
    <t>M-NC-P-5</t>
  </si>
  <si>
    <t>Commutativité multiplicative</t>
  </si>
  <si>
    <t>M-NC-P-6</t>
  </si>
  <si>
    <t>Non commutativité soustraction</t>
  </si>
  <si>
    <t>M-NC-P-7</t>
  </si>
  <si>
    <t>Non commutativité division</t>
  </si>
  <si>
    <t>M-NC-P-8</t>
  </si>
  <si>
    <t>Distributivité multiplication</t>
  </si>
  <si>
    <t>M-NC-O-1</t>
  </si>
  <si>
    <t>Addition (mental)</t>
  </si>
  <si>
    <t>M-NC-O-2</t>
  </si>
  <si>
    <t>Addition en ligne</t>
  </si>
  <si>
    <t>M-NC-O-3</t>
  </si>
  <si>
    <t>Addition en ligne avec parenthèses</t>
  </si>
  <si>
    <t>M-NC-O-4</t>
  </si>
  <si>
    <t>Addition posée</t>
  </si>
  <si>
    <t>M-NC-O-10</t>
  </si>
  <si>
    <t>Multiplication en ligne</t>
  </si>
  <si>
    <t>M-NC-O-11</t>
  </si>
  <si>
    <t>Multiplication en ligne avec parenthèses</t>
  </si>
  <si>
    <t>M-NC-O-12</t>
  </si>
  <si>
    <t>Multiplication posée</t>
  </si>
  <si>
    <t>M-NC-O-13</t>
  </si>
  <si>
    <t>Division (mental)</t>
  </si>
  <si>
    <t>M-NC-O-14</t>
  </si>
  <si>
    <t>Division en ligne</t>
  </si>
  <si>
    <t>M-NC-O-15</t>
  </si>
  <si>
    <t>Division en ligne avec parenthèses</t>
  </si>
  <si>
    <t>M-NC-O-16</t>
  </si>
  <si>
    <t>Division posée</t>
  </si>
  <si>
    <t>M-NC-O-17</t>
  </si>
  <si>
    <t>Procédures opérations (mental)</t>
  </si>
  <si>
    <t>M-NC-O-18</t>
  </si>
  <si>
    <t>Procédures opérations (écrit)</t>
  </si>
  <si>
    <t>M-NC-O-19</t>
  </si>
  <si>
    <t>Procédures opérations avec parenthèses</t>
  </si>
  <si>
    <t>M-EG-F-1</t>
  </si>
  <si>
    <t>Formes &amp; figures 2D</t>
  </si>
  <si>
    <t>M-EG-F-2</t>
  </si>
  <si>
    <t>Formes &amp; figures 3D</t>
  </si>
  <si>
    <t>M-EG-E-1</t>
  </si>
  <si>
    <t>Repérage 2D</t>
  </si>
  <si>
    <t>M-EG-E-2</t>
  </si>
  <si>
    <t>Repérage spatial</t>
  </si>
  <si>
    <t>M-EG-P-1</t>
  </si>
  <si>
    <t>M-MG-M-1</t>
  </si>
  <si>
    <t>Longueurs</t>
  </si>
  <si>
    <t>M-MG-M-2</t>
  </si>
  <si>
    <t>Poids</t>
  </si>
  <si>
    <t>M-MG-M-4</t>
  </si>
  <si>
    <t>Monnaies</t>
  </si>
  <si>
    <t>MU1</t>
  </si>
  <si>
    <t>FK_CompGenS_ID</t>
  </si>
  <si>
    <t>FK_CompGenT_ID</t>
  </si>
  <si>
    <t>Nom Source</t>
  </si>
  <si>
    <t>Nom Target</t>
  </si>
  <si>
    <t>M-NC-O-7</t>
  </si>
  <si>
    <t>M-NC-O-5</t>
  </si>
  <si>
    <t>M-NC-O-6</t>
  </si>
  <si>
    <t>M-NC-O-8</t>
  </si>
  <si>
    <t>M-NC-O-9</t>
  </si>
  <si>
    <t>FK_CompGen_ID</t>
  </si>
  <si>
    <t>M-NC-C-1.1</t>
  </si>
  <si>
    <t>Comptine des nombres</t>
  </si>
  <si>
    <t>savoir réciter la comptine des nombres</t>
  </si>
  <si>
    <t>M-NC-C-1.2</t>
  </si>
  <si>
    <t>savoir le suivant, le précédent</t>
  </si>
  <si>
    <t>M-NC-C-2.1</t>
  </si>
  <si>
    <t>savoir compter le nombre d'éléments présents</t>
  </si>
  <si>
    <t>M-NC-C-2.2</t>
  </si>
  <si>
    <t>savoir assembler le nombre d'éléments demandés</t>
  </si>
  <si>
    <t>M-NC-C-3.1</t>
  </si>
  <si>
    <t>savoir comparer des ensembles d'éléments (plus grand, plus petit, égal)</t>
  </si>
  <si>
    <t>M-NC-C-3.2</t>
  </si>
  <si>
    <t>savoir comparer des nombres (plus grand, plus petit, égal)</t>
  </si>
  <si>
    <t>M-NC-C-3.3</t>
  </si>
  <si>
    <t>comprendre la notion de cardinalité et savoir l'appliquer (grandeur relative)</t>
  </si>
  <si>
    <t>M-NC-SN-1.1</t>
  </si>
  <si>
    <t>savoir lire des nombres écrits en caractères arabes</t>
  </si>
  <si>
    <t>M-NC-SN-1.2</t>
  </si>
  <si>
    <t>savoir lire des nombres écrits alphabétiquement</t>
  </si>
  <si>
    <t>M-NC-SN-1.3</t>
  </si>
  <si>
    <t>savoir "lire" des nombres sur un dé, domino, sans compter</t>
  </si>
  <si>
    <t>M-NC-SN-2.1</t>
  </si>
  <si>
    <t>savoir écrire des nombres en caractères arabes</t>
  </si>
  <si>
    <t>M-NC-SN-2.2</t>
  </si>
  <si>
    <t>savoir écrire des nombres alphabétiquement</t>
  </si>
  <si>
    <t>M-NC-SN-3.1</t>
  </si>
  <si>
    <t>décision numérique à l'oral</t>
  </si>
  <si>
    <t>M-NC-SN-3.2</t>
  </si>
  <si>
    <t>décision numérique à l'écrit</t>
  </si>
  <si>
    <t>M-NC-SN-3.3</t>
  </si>
  <si>
    <t>jugement grammatical numérique</t>
  </si>
  <si>
    <t>M-NC-SN-4.1</t>
  </si>
  <si>
    <t>savoir transcrire des nombres écrits alphabétiquement en nombres arabes</t>
  </si>
  <si>
    <t>M-NC-SN-4.2</t>
  </si>
  <si>
    <t>savoir transcrire des nombres arabes en nombres écrits alphabétiquement</t>
  </si>
  <si>
    <t>comprendre le système décimal (unité, dizaines, centaines)</t>
  </si>
  <si>
    <t>M-NC-OC-1</t>
  </si>
  <si>
    <t>M-NC-OC-1.1</t>
  </si>
  <si>
    <t>savoir ordonner (trier) les collections selon un ordre (du plus petit au plus grand ou le contraire)</t>
  </si>
  <si>
    <t>M-NC-OC-1.2</t>
  </si>
  <si>
    <t>savoir ordonner (trier) les nombres selon un ordre (du plus petit au plus grand ou le contraire)</t>
  </si>
  <si>
    <t>M-NC-OC-2</t>
  </si>
  <si>
    <t>M-NC-OC-2.1</t>
  </si>
  <si>
    <t>savoir ranger/classer les collections par catégories (même nombre)</t>
  </si>
  <si>
    <t>M-NC-OC-2.2</t>
  </si>
  <si>
    <t>savoir ranger/classer les nombres par catégories (même nombre)</t>
  </si>
  <si>
    <t>comprendre la notion de conservation numérique et savoir l'appliquer</t>
  </si>
  <si>
    <t>comprendre la notion d'inclusion numérique et savoir l'appliquer</t>
  </si>
  <si>
    <t>comprendre la notion de décomposition numérique (6=1+5=2+4=3+3)</t>
  </si>
  <si>
    <t>comprendre la notion de commutativité de l'addition</t>
  </si>
  <si>
    <t>comprendre la notion de commutativité de la multiplication</t>
  </si>
  <si>
    <t>comprendre la notion de non-commutativité de la soustraction</t>
  </si>
  <si>
    <t>comprendre la notion de non-commutativité de la division</t>
  </si>
  <si>
    <t>comprendre la notion de la distributivité de la multiplication</t>
  </si>
  <si>
    <t>savoir faire une addition mentalement</t>
  </si>
  <si>
    <t>savoir faire une addition en ligne</t>
  </si>
  <si>
    <t>savoir faire une addition en ligne avec parenthèses</t>
  </si>
  <si>
    <t>savoir faire une addition posée</t>
  </si>
  <si>
    <t>Soustraction (mental)</t>
  </si>
  <si>
    <t>savoir faire une soustraction mentalement</t>
  </si>
  <si>
    <t>Soustraction en ligne</t>
  </si>
  <si>
    <t>savoir faire une soustraction en ligne</t>
  </si>
  <si>
    <t>Soustraction en ligne avec parenthèses</t>
  </si>
  <si>
    <t>savoir faire une soustraction posée</t>
  </si>
  <si>
    <t>Soustraction posée</t>
  </si>
  <si>
    <t>Multiplication (mental)</t>
  </si>
  <si>
    <t>savoir faire une multiplication mentalement</t>
  </si>
  <si>
    <t>savoir faire une multiplication en ligne</t>
  </si>
  <si>
    <t>savoir faire une multiplication posée</t>
  </si>
  <si>
    <t>savoir faire une division/partage (mental)</t>
  </si>
  <si>
    <t>savoir faire une division en ligne</t>
  </si>
  <si>
    <t>savoir faire une division posée</t>
  </si>
  <si>
    <t>M-NC-O-17.1</t>
  </si>
  <si>
    <t>Procédures opérations</t>
  </si>
  <si>
    <t>connaître et savoir appliquer les méthodes de calcul des additions (mental)</t>
  </si>
  <si>
    <t>connaître et savoir appliquer les méthodes de calcul des soustractions (mental)</t>
  </si>
  <si>
    <t>connaître et savoir appliquer les méthodes de calcul des multiplications (mental)</t>
  </si>
  <si>
    <t>connaître et savoir appliquer les méthodes de calcul des divisions (mental)</t>
  </si>
  <si>
    <t>M-NC-O-18.1</t>
  </si>
  <si>
    <t>connaître et savoir appliquer les méthodes de calcul des additions à l'écrit</t>
  </si>
  <si>
    <t>connaître et savoir appliquer les méthodes de calcul des soustractions à l'écrit</t>
  </si>
  <si>
    <t>connaître et savoir appliquer les méthodes de calcul des multiplications à l'écrit</t>
  </si>
  <si>
    <t>connaître et savoir appliquer les méthodes de calcul des divisions à l'écrit</t>
  </si>
  <si>
    <t>M-NC-O-19.1</t>
  </si>
  <si>
    <t>connaître et savoir appliquer les méthodes de calcul des additions avec parenthèses</t>
  </si>
  <si>
    <t>connaître et savoir appliquer les méthodes de calcul des soustractions avec parenthèses</t>
  </si>
  <si>
    <t>connaître et savoir appliquer les méthodes de calcul des multiplications avec parenthèses</t>
  </si>
  <si>
    <t>connaître et savoir appliquer les méthodes de calcul des divisions avec parenthèses</t>
  </si>
  <si>
    <t>M-EG-F-1.1</t>
  </si>
  <si>
    <t>reconnaître les figures simples (cercle, carré, rectangle, triangle)</t>
  </si>
  <si>
    <t>M-EG-F-1.2</t>
  </si>
  <si>
    <t>nommer les figures simples (cercle, carré, rectangle, triangle)</t>
  </si>
  <si>
    <t>M-EG-F-1.3</t>
  </si>
  <si>
    <t>connaître les propriétés des figures simples (cercle, carré, rectangle, triangle)</t>
  </si>
  <si>
    <t>M-EG-F-1.4</t>
  </si>
  <si>
    <t>décrire les figures simples (cercle, carré, rectangle, triangle) en utilisant les propriétés</t>
  </si>
  <si>
    <t>M-EG-F-1.5</t>
  </si>
  <si>
    <t>reproduire les figures simples (cercle, carré, rectangle, triangle) à main levée</t>
  </si>
  <si>
    <t>M-EG-F-1.6</t>
  </si>
  <si>
    <t>repérer les alignements</t>
  </si>
  <si>
    <t>M-EG-F-1.7</t>
  </si>
  <si>
    <t>vérifier les alignements avec la règle</t>
  </si>
  <si>
    <t>M-EG-F-1.8</t>
  </si>
  <si>
    <t>repérer les angles droits</t>
  </si>
  <si>
    <t>M-EG-F-1.9</t>
  </si>
  <si>
    <t>vérifier les angles droits avec une équerre</t>
  </si>
  <si>
    <t>M-EG-F-1.10</t>
  </si>
  <si>
    <t>reproduire les figures simples (cercle, carré, rectangle, triangle) avec les instruments</t>
  </si>
  <si>
    <t>M-EG-F-2.1</t>
  </si>
  <si>
    <t>reconnaître les figures simples (sphère, cube, parallélépipède, pyramide)</t>
  </si>
  <si>
    <t>M-EG-F-2.2</t>
  </si>
  <si>
    <t>nommer les figures simples (sphère, cube, parallélépipède, pyramide)</t>
  </si>
  <si>
    <t>M-EG-F-2.3</t>
  </si>
  <si>
    <t>connaître les propriétés des figures simples (sphère, cube, parallélépipède, pyramide)</t>
  </si>
  <si>
    <t>M-EG-F-2.4</t>
  </si>
  <si>
    <t>décrire les figures simples (sphère, cube, parallélépipède, pyramide) en utilisant les propriétés</t>
  </si>
  <si>
    <t>M-EG-F-2.5</t>
  </si>
  <si>
    <t>reconnaître les figures simples (sphère, cube, parallélépipède, pyramide) parmi d'autres figures</t>
  </si>
  <si>
    <t>M-EG-P-1.1</t>
  </si>
  <si>
    <t>savoir reproduire des formes au crayon</t>
  </si>
  <si>
    <t>M-EG-P-1.2</t>
  </si>
  <si>
    <t>savoir utiliser des ciseaux et découper en suivante le contour</t>
  </si>
  <si>
    <t>M-EG-P-1.3</t>
  </si>
  <si>
    <t>savoir utiliser une règle pour repérer un alignement</t>
  </si>
  <si>
    <t>M-EG-P-1.4</t>
  </si>
  <si>
    <t>savoir utiliser une règle pour tracer un trait</t>
  </si>
  <si>
    <t>M-EG-P-1.5</t>
  </si>
  <si>
    <t>savoir tracer un trait en respectant les dimensions</t>
  </si>
  <si>
    <t>M-EG-P-1.6</t>
  </si>
  <si>
    <t>savoir colorier sans déborder des contours</t>
  </si>
  <si>
    <t>M-EG-P-1.7</t>
  </si>
  <si>
    <t>savoir reproduire un dessin en respectant les proportions</t>
  </si>
  <si>
    <t>M-EG-E-1.1</t>
  </si>
  <si>
    <t>savoir se repérer dans un tableau, avec les coordonnées</t>
  </si>
  <si>
    <t>M-EG-E-1.2</t>
  </si>
  <si>
    <t>savoir déterminer les coordonnées dans un tableau</t>
  </si>
  <si>
    <t>M-EG-E-1.3</t>
  </si>
  <si>
    <t>savoir sortir d'un labyrinthe</t>
  </si>
  <si>
    <t>M-EG-E-2.1</t>
  </si>
  <si>
    <t>comprendre les notions de repérage (droite, gauche, devant, derrière, au-dessus, au-dessous, haut, bas)</t>
  </si>
  <si>
    <t>M-EG-E-2.2</t>
  </si>
  <si>
    <t>décrire en utilisant les mots adaptés pour le repérage (droite, gauche, devant, derrière, au-dessus, au-dessous, haut, bas)</t>
  </si>
  <si>
    <t>M-EG-E-2.3</t>
  </si>
  <si>
    <t>savoir se repérer soi-même</t>
  </si>
  <si>
    <t>M-EG-E-2.4</t>
  </si>
  <si>
    <t>savoir repérer un objet par rapport à un autre</t>
  </si>
  <si>
    <t>M-MG-M-1.1</t>
  </si>
  <si>
    <t>savoir mesurer avec une règle</t>
  </si>
  <si>
    <t>M-MG-M-1.2</t>
  </si>
  <si>
    <t>savoir comparer deux segments par longueur</t>
  </si>
  <si>
    <t>M-MG-M-1.3</t>
  </si>
  <si>
    <t>savoir trier des segments par longueur</t>
  </si>
  <si>
    <t>M-MG-M-1.4</t>
  </si>
  <si>
    <t>savoir reproduire selon des mesures</t>
  </si>
  <si>
    <t>M-MG-M-1.5</t>
  </si>
  <si>
    <t>savoir estimer une longueur</t>
  </si>
  <si>
    <t>M-MG-M-1.6</t>
  </si>
  <si>
    <t>connaître les différentes unités de mesure</t>
  </si>
  <si>
    <t>M-MG-M-1.7</t>
  </si>
  <si>
    <t>savoir convertir les mesures</t>
  </si>
  <si>
    <t>M-MG-M-1.8</t>
  </si>
  <si>
    <t>savoir utiliser l'unité de mesure la plus adaptée</t>
  </si>
  <si>
    <t>M-MG-M-2.1</t>
  </si>
  <si>
    <t>savoir mesurer avec une balance</t>
  </si>
  <si>
    <t>M-MG-M-2.2</t>
  </si>
  <si>
    <t>savoir estimer un poids</t>
  </si>
  <si>
    <t>M-MG-M-2.3</t>
  </si>
  <si>
    <t>M-MG-M-2.4</t>
  </si>
  <si>
    <t>M-MG-M-2.5</t>
  </si>
  <si>
    <t>M-MG-M-3</t>
  </si>
  <si>
    <t>M-MG-M-3.1</t>
  </si>
  <si>
    <t>Temps</t>
  </si>
  <si>
    <t>savoir lire l'heure, lire la date</t>
  </si>
  <si>
    <t>M-MG-M-3.2</t>
  </si>
  <si>
    <t>savoir estimer une saison</t>
  </si>
  <si>
    <t>M-MG-M-3.3</t>
  </si>
  <si>
    <t>savoir estimer une période de la journée (matin, midi, après-midi, soir, nuit)</t>
  </si>
  <si>
    <t>M-MG-M-3.4</t>
  </si>
  <si>
    <t>M-MG-M-3.5</t>
  </si>
  <si>
    <t>M-MG-M-3.6</t>
  </si>
  <si>
    <t>M-MG-M-4.1</t>
  </si>
  <si>
    <t>savoir compter une somme</t>
  </si>
  <si>
    <t>M-MG-M-4.2</t>
  </si>
  <si>
    <t>savoir estimer une somme</t>
  </si>
  <si>
    <t>M-MG-M-4.3</t>
  </si>
  <si>
    <t>M-MG-M-4.4</t>
  </si>
  <si>
    <t>M-MG-M-4.5</t>
  </si>
  <si>
    <t>papp</t>
  </si>
  <si>
    <t>phaseapp</t>
  </si>
  <si>
    <t>Phase apprentissage</t>
  </si>
  <si>
    <t>Varchar(10)</t>
  </si>
  <si>
    <t>ID de la phase d'apprentissage</t>
  </si>
  <si>
    <t>Nom de la phase d'apprentissage</t>
  </si>
  <si>
    <t>Description de la phase d'apprentissage</t>
  </si>
  <si>
    <t>nac</t>
  </si>
  <si>
    <t>natureactiv</t>
  </si>
  <si>
    <t>Nature activité</t>
  </si>
  <si>
    <t>ID de la nature d'activité</t>
  </si>
  <si>
    <t>Nom de la nature d'activité</t>
  </si>
  <si>
    <t>Description de la nature d'activité</t>
  </si>
  <si>
    <t>nac_papp</t>
  </si>
  <si>
    <t>NatureActiv_PhaseApp</t>
  </si>
  <si>
    <t>Association PhaseApp et NatureActiv : Quelles activités par phase ?</t>
  </si>
  <si>
    <t>papp_id</t>
  </si>
  <si>
    <t>nac_id</t>
  </si>
  <si>
    <t>ac_cs</t>
  </si>
  <si>
    <t>Activite_requiert_CompSpec</t>
  </si>
  <si>
    <t>Activité requiert les compétences spécifiques</t>
  </si>
  <si>
    <t>ac_id</t>
  </si>
  <si>
    <t>varchar(24)</t>
  </si>
  <si>
    <t>Clé étrangère sur l'activité (activite_CLNT)</t>
  </si>
  <si>
    <t>cs_id</t>
  </si>
  <si>
    <t>Clé étrangère sur la compétence spécifique</t>
  </si>
  <si>
    <t>ac_clnt</t>
  </si>
  <si>
    <t>Activite_CLNT</t>
  </si>
  <si>
    <t>L'activité est une catégorie d'exercices, liée à la phase d'apprentissage, la nature d'activité et le type d'activité</t>
  </si>
  <si>
    <t>varchar(3)</t>
  </si>
  <si>
    <t>Nom de l'activité</t>
  </si>
  <si>
    <t>Description de l'activité</t>
  </si>
  <si>
    <t>objectif</t>
  </si>
  <si>
    <t>Objectif de l'activité</t>
  </si>
  <si>
    <t>consigne</t>
  </si>
  <si>
    <t>Consigne/Question de l'activité</t>
  </si>
  <si>
    <t>typrep</t>
  </si>
  <si>
    <t>Type de réponse possible (B1, B2, Q1, P, )</t>
  </si>
  <si>
    <t>num_activite</t>
  </si>
  <si>
    <t>Lesson_ID</t>
  </si>
  <si>
    <t>varchar(2)</t>
  </si>
  <si>
    <t>Nature de l'activité (exercice)</t>
  </si>
  <si>
    <t>pk_ac_id</t>
  </si>
  <si>
    <t>clé primaire = FK_Classe_ID+…+TypRep</t>
  </si>
  <si>
    <t>STORED GENERATED</t>
  </si>
  <si>
    <t>exercices</t>
  </si>
  <si>
    <t>exercice = jonction de l'activité et du paramétrage</t>
  </si>
  <si>
    <t>fk_activite_id</t>
  </si>
  <si>
    <t>num_question</t>
  </si>
  <si>
    <t>Permet d'activer/désactiver des questions qu'on ne veut pas mettre en ligne</t>
  </si>
  <si>
    <t>libelle</t>
  </si>
  <si>
    <t>varchar(255)</t>
  </si>
  <si>
    <t>Objectif/intitulé de l'exercice</t>
  </si>
  <si>
    <t>question</t>
  </si>
  <si>
    <t>varchar(5000)</t>
  </si>
  <si>
    <t>Question/Consigne de l'exercice</t>
  </si>
  <si>
    <t>nb_bonnes_rep</t>
  </si>
  <si>
    <t>Nb de bonnes réponses</t>
  </si>
  <si>
    <t>nb_possible_rep</t>
  </si>
  <si>
    <t>Nb de réponses proposées</t>
  </si>
  <si>
    <t>pk_exo_id</t>
  </si>
  <si>
    <t>varchar(28)</t>
  </si>
  <si>
    <t>clé primaire = FK_Activite_ID + Num_Question</t>
  </si>
  <si>
    <t>element_id</t>
  </si>
  <si>
    <t>Référence de l’image</t>
  </si>
  <si>
    <t>rep_txt</t>
  </si>
  <si>
    <t>réponses sous forme de texte</t>
  </si>
  <si>
    <t>ID de la réponse</t>
  </si>
  <si>
    <t>Reponse_Text</t>
  </si>
  <si>
    <t>Réponse textuelle</t>
  </si>
  <si>
    <t>rep_img</t>
  </si>
  <si>
    <t>Fk_Img_ID</t>
  </si>
  <si>
    <t>ID de l'image (FK sur sur Elements)</t>
  </si>
  <si>
    <t>Nom de l'image</t>
  </si>
  <si>
    <t>Nombre</t>
  </si>
  <si>
    <t>Nombre d'occurrence de l'image</t>
  </si>
  <si>
    <t>reponses_exos</t>
  </si>
  <si>
    <t>jonction de l'exercice et des réponses possibles</t>
  </si>
  <si>
    <t>La table contient toutes les réponses proposées pour chaque exercice et la bonne(s) réponse(s) est indiquée(s) par le champ BonneRep</t>
  </si>
  <si>
    <t>fk_exo_id</t>
  </si>
  <si>
    <t>Clé étrangère sur l'exercice</t>
  </si>
  <si>
    <t>Type</t>
  </si>
  <si>
    <t>txt, num ou img</t>
  </si>
  <si>
    <t xml:space="preserve">selon que la réponse est de type num (on compare avec la valeur), de type txt (on compare avec la ligne correspondante dans la table rep_txt) ou de type img (on compare avec la ligne correspondante dans la table rep_img) </t>
  </si>
  <si>
    <t>fk_rep_id</t>
  </si>
  <si>
    <t>Clé étrangère sur la réponse</t>
  </si>
  <si>
    <t>FK_Exo_ID + FK_Rep_ID permettent de faire la jonction avec Param_Rep_Image</t>
  </si>
  <si>
    <t>ValRep</t>
  </si>
  <si>
    <t>information sur la nature de la réponse : Bonne (1) ou mauvaise (0) pour les exercices de type question, et la position de l'élément pour les exercices de type sériation (en commençant à 0)</t>
  </si>
  <si>
    <t>type_exercice</t>
  </si>
  <si>
    <t>clé étrangère sur TypeExercice</t>
  </si>
  <si>
    <t>reponses_memory</t>
  </si>
  <si>
    <t>La table contient toutes les paires de cartes pour chaque exercice et pour chacune des cartes, on a la carte correspondante dans FK_Rep_Img_2</t>
  </si>
  <si>
    <t>FK_Exo_ID</t>
  </si>
  <si>
    <t>Varchar(100)</t>
  </si>
  <si>
    <t>Type_Rep_1</t>
  </si>
  <si>
    <t>type de réponse (img, txt, num)</t>
  </si>
  <si>
    <t>FK_Rep_1</t>
  </si>
  <si>
    <t>varchar(45)</t>
  </si>
  <si>
    <t xml:space="preserve">si Type_Rep_1="txt", alors fk_rep_id_1 pointe sur Rep_txt,
Si Type_Rep_1="image", alors fk_rep_id_1 pointe sur Rep_img
Si Type_Rep_1="num", alors fk_rep_id_1 est égal à la réponse numérique </t>
  </si>
  <si>
    <t>Type_Rep_2</t>
  </si>
  <si>
    <t>FK_Rep_2</t>
  </si>
  <si>
    <t xml:space="preserve">si Type_Rep_2="txt", alors fk_rep_id_2 pointe sur Rep_txt,
Si Type_Rep_2="image", alors fk_rep_id_2 pointe sur Rep_img
Si Type_Rep_2="num", alors fk_rep_id_2 est égal à la réponse numérique </t>
  </si>
  <si>
    <t>reponses_paires</t>
  </si>
  <si>
    <t>La table contient toutes les paires de réponses pour chaque exercice et pour chacune des réponses, on a la réponses correspondante dans FK_Rep_ID_2</t>
  </si>
  <si>
    <t>FK_Rep_ID_1</t>
  </si>
  <si>
    <t>Varchar(45)</t>
  </si>
  <si>
    <t>FK_Rep_ID_2</t>
  </si>
  <si>
    <t>reponses_dessin_points</t>
  </si>
  <si>
    <t>numero_trait</t>
  </si>
  <si>
    <t>numéro du trait à dessiner; ex : 1</t>
  </si>
  <si>
    <t>Varchar(255)</t>
  </si>
  <si>
    <t>point1_x</t>
  </si>
  <si>
    <t>abscisse du point n°1 
ex : 30 = abscisse du point n°1 de coordonnées (30,50)</t>
  </si>
  <si>
    <t>point1_y</t>
  </si>
  <si>
    <t>ordonnée du point n°1 
ex : 50 = ordonnée du point n°1 de coordonnées (30,50)</t>
  </si>
  <si>
    <t>point2_x</t>
  </si>
  <si>
    <t>abscisse du point n°2 
ex : 40 = abscisse du point n°2 de coordonnées (40,60)</t>
  </si>
  <si>
    <t>point2_y</t>
  </si>
  <si>
    <t>ordonnée du point n°2 
ex : 60 = abscisse du point n°2 de coordonnées (40,60)</t>
  </si>
  <si>
    <t>reponses_trous</t>
  </si>
  <si>
    <t>La table contient tous les réponses proposées et pour chacune on a l'indication du trou où la réponse doit être placée</t>
  </si>
  <si>
    <t>Type_Rep</t>
  </si>
  <si>
    <t>FK_Rep_ID</t>
  </si>
  <si>
    <t xml:space="preserve">si Type_Rep="txt", alors fk_rep_id pointe sur Rep_txt,
Si Type_Rep="image", alors fk_rep_id pointe sur Rep_img
Si Type_Rep="num", alors fk_rep_id est égal à la réponse numérique </t>
  </si>
  <si>
    <t>position</t>
  </si>
  <si>
    <t>Position de l'élément à placer</t>
  </si>
  <si>
    <t>règle : si = 0 alors mauvaise réponse, sinon c'est le numéro du trou correspondant à cette réponse</t>
  </si>
  <si>
    <t>scores_eleves</t>
  </si>
  <si>
    <t>clé primaire du lien Eleve-Score</t>
  </si>
  <si>
    <t>Fk_eleve_id</t>
  </si>
  <si>
    <t>Clé étrangère sur l'élève</t>
  </si>
  <si>
    <t>FK_exercices_id</t>
  </si>
  <si>
    <t>nb_iter</t>
  </si>
  <si>
    <t>Nombre d'itérations de l'exercice par l'élève</t>
  </si>
  <si>
    <t>last_score</t>
  </si>
  <si>
    <t>float</t>
  </si>
  <si>
    <t>Dernier score obtenu</t>
  </si>
  <si>
    <t>last_time</t>
  </si>
  <si>
    <t>time</t>
  </si>
  <si>
    <t>Temps pour le dernier score obtenu</t>
  </si>
  <si>
    <t>best_score</t>
  </si>
  <si>
    <t>Meilleur score obtenu</t>
  </si>
  <si>
    <t>best_time</t>
  </si>
  <si>
    <t>Temps pour le meilleur score obtenu</t>
  </si>
  <si>
    <t>TypeExo</t>
  </si>
  <si>
    <t>Type Exercice (~Type Réponse)</t>
  </si>
  <si>
    <t>ID du type de réponse</t>
  </si>
  <si>
    <t>Nom du type de réponse</t>
  </si>
  <si>
    <t>Description du type d'exercice</t>
  </si>
  <si>
    <t>ID du type d'exercice</t>
  </si>
  <si>
    <t>param_pep_image</t>
  </si>
  <si>
    <t>FK_exercice_id</t>
  </si>
  <si>
    <t>Varchar(25)</t>
  </si>
  <si>
    <t>ID de l'exercice</t>
  </si>
  <si>
    <t>FK_reponse_id</t>
  </si>
  <si>
    <t>FK_image_id</t>
  </si>
  <si>
    <t>ID de l'image dans la table Elements</t>
  </si>
  <si>
    <t>nombre</t>
  </si>
  <si>
    <t>Nb d'exemplaires de l'image à afficher</t>
  </si>
  <si>
    <t>taille</t>
  </si>
  <si>
    <t>Taille de l'image</t>
  </si>
  <si>
    <t>Format_Exo</t>
  </si>
  <si>
    <t>ID (clé) du format de l'exercice</t>
  </si>
  <si>
    <t>Nom du format de l'exercice</t>
  </si>
  <si>
    <t>Description du format de l'exercice</t>
  </si>
  <si>
    <t>lesson</t>
  </si>
  <si>
    <t>ID de la leçon</t>
  </si>
  <si>
    <t>Nom de la leçon</t>
  </si>
  <si>
    <t>Lesson</t>
  </si>
  <si>
    <t>pour l'avenir</t>
  </si>
  <si>
    <t>ID (clé étrangère) du domaine</t>
  </si>
  <si>
    <t>FK_Domaine_ID</t>
  </si>
  <si>
    <t>ID (clé étrangère) du thème</t>
  </si>
  <si>
    <t>FK_Theme_ID</t>
  </si>
  <si>
    <t>ID (clé primaire) de la leçon</t>
  </si>
  <si>
    <t>images</t>
  </si>
  <si>
    <t>categorie</t>
  </si>
  <si>
    <t>ultérieurement, faire une table des catégories</t>
  </si>
  <si>
    <t>genre</t>
  </si>
  <si>
    <t>masculin/féminin</t>
  </si>
  <si>
    <t>singulier/pluriel</t>
  </si>
  <si>
    <t>premiere_lettre</t>
  </si>
  <si>
    <t>voyelle</t>
  </si>
  <si>
    <t>vrai si la première lettre du nom est une voyelle</t>
  </si>
  <si>
    <t>ensemble</t>
  </si>
  <si>
    <t>pluriel</t>
  </si>
  <si>
    <t>theme</t>
  </si>
  <si>
    <t>ultérieurement, faire une table des thèmes</t>
  </si>
  <si>
    <t>fichier</t>
  </si>
  <si>
    <t>D</t>
  </si>
  <si>
    <t>Découverte</t>
  </si>
  <si>
    <t>Phase de découverte : avec exemples et exercices simples, faisant appel à de la manipulation</t>
  </si>
  <si>
    <t>P</t>
  </si>
  <si>
    <t>Pratique</t>
  </si>
  <si>
    <t>Phase de pratique : avec exercices assez simples</t>
  </si>
  <si>
    <t>Entraînement</t>
  </si>
  <si>
    <t>Phase d'entraînement : avec exercices moyennement simples à difficiles; mise en situation avec des problèmes; transfert de connaissance ; abstraction</t>
  </si>
  <si>
    <t>R</t>
  </si>
  <si>
    <t>Révision</t>
  </si>
  <si>
    <t>Phase de révision : avec exercices moyennement difficiles à difficiles</t>
  </si>
  <si>
    <t>Nature des activités</t>
  </si>
  <si>
    <t>I</t>
  </si>
  <si>
    <t>Introduction/Initiation</t>
  </si>
  <si>
    <t>Manipulation/Entrainement</t>
  </si>
  <si>
    <t>F</t>
  </si>
  <si>
    <t>Formalisation</t>
  </si>
  <si>
    <t>Problème</t>
  </si>
  <si>
    <t>natureactiv_phaseapp</t>
  </si>
  <si>
    <t>Association Phase apprentissage - Nature activité</t>
  </si>
  <si>
    <t>FK_Phase_ID</t>
  </si>
  <si>
    <t>FK_Nature_ID</t>
  </si>
  <si>
    <t>FK_Lesson_ID</t>
  </si>
  <si>
    <t>vérification classe-leçon</t>
  </si>
  <si>
    <t>FK_NaturIActiv_ID</t>
  </si>
  <si>
    <t>Num Act</t>
  </si>
  <si>
    <t xml:space="preserve">Activ_ID </t>
  </si>
  <si>
    <t>Nom Activité</t>
  </si>
  <si>
    <t>Objectif(=Compétence Spécique=Type d'exercice=Consigne)</t>
  </si>
  <si>
    <t>Type Réponse</t>
  </si>
  <si>
    <t>Comp. Spécif.</t>
  </si>
  <si>
    <t>CD</t>
  </si>
  <si>
    <t>Apprendre la comptine des nombres</t>
  </si>
  <si>
    <t>L'enfant doit réciter les nombres jusqu'à 30</t>
  </si>
  <si>
    <t>Apprendre à dénombrer = associer le pointage avec la comptine des nombres</t>
  </si>
  <si>
    <t>Apprendre à compter sur les doigts</t>
  </si>
  <si>
    <t>L'enfant doit savoir compter sur ses doigts</t>
  </si>
  <si>
    <t>B1, B2, Q1, Q2, M, P, T</t>
  </si>
  <si>
    <t>Apprendre à compter avec des objets qu'il peut manipuler (jetons, boulier)</t>
  </si>
  <si>
    <t>L'enfant doit savoir compter des objets manipulables</t>
  </si>
  <si>
    <t>Apprendre à compter sur des images, de plus en plus mentalement (passage vers l'abstraction, sans passer par les doigts)</t>
  </si>
  <si>
    <t>L'enfant doit compter  (à voix haute ou mentalement) les éléments sur une image (en les pointant du doigt)</t>
  </si>
  <si>
    <t>Apprendre la notion de suivant</t>
  </si>
  <si>
    <t>L'enfant doit savoir quel est le nombre suivant</t>
  </si>
  <si>
    <t>Apprendre la notion de précédent</t>
  </si>
  <si>
    <t>L'enfant doit savoir quel est le nombre précédent</t>
  </si>
  <si>
    <t>CC</t>
  </si>
  <si>
    <t>Apprendre la notion de quantité : apprendre à comparer et à classer les ensembles par la quantité (nombre d'éléments)</t>
  </si>
  <si>
    <t>L'enfant doit comparer deux ensembles d'items identiques et dire lequel est le plus grand</t>
  </si>
  <si>
    <t>B1, B2</t>
  </si>
  <si>
    <t>L'enfant doit comprendre et utiliser les notions de plus, moins, autant</t>
  </si>
  <si>
    <t>Apprendre la comparaison par la manipulation (pour faire comprendre que ce n'est pas la taille d'un cube ou d'un ballon qui compte)</t>
  </si>
  <si>
    <t>L'enfant doit comparer deux ensembles d'items manipulables identiques et dire lequel est le plus grand</t>
  </si>
  <si>
    <t>L'enfant doit comparer deux ensembles d'items  manipulables différents et dire lequel est le plus grand, lequel a le plus d'élements</t>
  </si>
  <si>
    <t>L'enfant doit comparer deux ensembles d'items manipulables de tailles différentes et dire lequel est le plus grand, lequel a le plus d'éléments</t>
  </si>
  <si>
    <t>L'enfant doit comparer deux ensembles d'items manipulables de nature, caractéristiques (taille, poids) différentes et dire lequel est le plus grand (ou le plus petit)</t>
  </si>
  <si>
    <t>Apprendre la comparaison sur la base d'images</t>
  </si>
  <si>
    <t>L'enfant doit comparer deux ensembles d'items identiques et dire lequel est le plus grand (ou le plus petit)</t>
  </si>
  <si>
    <t>Apprendre la comparaison sur la base d'images (pour faire comprendre que ce n'est pas la nature de l'objet qui compte)</t>
  </si>
  <si>
    <t>L'enfant doit comparer deux ensembles d'items différents et dire lequel est le plus grand (ou le plus petit)</t>
  </si>
  <si>
    <t>Apprendre la comparaison sur la base d'images (pour faire comprendre que ce n'est pas la taille de l'objet qui compte)</t>
  </si>
  <si>
    <t>L'enfant doit comparer deux ensembles d'items de tailles différentes et dire lequel est le plus grand (ou le plus petit)</t>
  </si>
  <si>
    <t>Apprendre la comparaison sur la base d'images (pour faire comprendre que ce n'est pas le poids de l'objet qui compte)</t>
  </si>
  <si>
    <t>L'enfant doit comparer deux ensembles d'items de poids différents et dire lequel est le plus grand (ou le plus petit)</t>
  </si>
  <si>
    <t>Apprendre la conservation des quantités</t>
  </si>
  <si>
    <t>L'enfant doit comprendre qu'en déplaçant les objets (d'une main à l'autre, d'une boîte à l'autre) leur nombre ne change pas; L'enfant doit comprendre qu'en changeant les caractéristiques (taille, poids), la quantité ne change pas</t>
  </si>
  <si>
    <t>B1, Q1</t>
  </si>
  <si>
    <t>Transfert de la comparaison/classification : apprendre à comparer et à classer les ensembles par la quantité (nombre d'éléments), par taille (longueur)</t>
  </si>
  <si>
    <t>L'enfant doit transposer les compétences de comparaison et de classification selon d'autres critères mesurables que la quantité (longueur, poids)</t>
  </si>
  <si>
    <t>Transfert de la comparaison/classification : apprendre à comparer et à classer les ensembles par la quantité (nombre d'éléments), par poids</t>
  </si>
  <si>
    <t>OS</t>
  </si>
  <si>
    <t>Apprendre la notion d'ordinalité et d'ordre en donnant des exemples (file d'attente, classement)</t>
  </si>
  <si>
    <t>L'enfant doit savoir indiquer quelle personne est la 2e, la 3e dans la file ou dans le classement</t>
  </si>
  <si>
    <t>B1, Q1, M, P, T</t>
  </si>
  <si>
    <t>Apprendre les notions d'ordinalité en montrant la comparaison 2 à 2</t>
  </si>
  <si>
    <t>L'enfant doit savoir indiquer quel ensemble est le 1er, 2e, le 3e en quantité</t>
  </si>
  <si>
    <t>Apprendre la notion de sériation en montrant des exemples d'éléments triés dans l'ordre de taille croissante ou décroissante</t>
  </si>
  <si>
    <t>L'enfant doit savoir ordonner les groupes par taille croissante (petite taille &lt;5)</t>
  </si>
  <si>
    <t>B1, Q2, S</t>
  </si>
  <si>
    <t>Apprendre la notion d'ordinalité et de sériation en manipulant des objets (cubes)</t>
  </si>
  <si>
    <t>L'enfant doit savoir ordonner des objets par taille</t>
  </si>
  <si>
    <t>L'enfant doit savoir ordonner des ensembles par quantité</t>
  </si>
  <si>
    <t>L'enfant doit savoir indiquer le nombre ordinal d'un élément dans un groupe (quel est le 1er, le 2e, le 3e ?)</t>
  </si>
  <si>
    <t>Apprendre la notion d'ordinalité et de sériation en manipulant des images</t>
  </si>
  <si>
    <t>B1, Q1, P, T</t>
  </si>
  <si>
    <t>Apprendre les méthodes de sériation la méthode de recherche du plus petit, puis du plus petit suivant, ou par la méthode de comparaison 2 à 2</t>
  </si>
  <si>
    <t>L'enfant doit savoir ordonner les groupes par taille croissante (petite taille &lt;=5)</t>
  </si>
  <si>
    <t>S</t>
  </si>
  <si>
    <t>Résoudre des problèmes impliquant ordinalité, ordre et sériation</t>
  </si>
  <si>
    <t xml:space="preserve">L'enfant doit savoir répondre à des questions comme : </t>
  </si>
  <si>
    <t>B1, Q1, T</t>
  </si>
  <si>
    <t>DL</t>
  </si>
  <si>
    <t>Apprendre à déchiffrer les symboles numériques (points, traits)</t>
  </si>
  <si>
    <t>L'enfant doit savoir déchiffrer les symboles numériques (points, traits)</t>
  </si>
  <si>
    <t>Apprendre à lire les chiffres arabes</t>
  </si>
  <si>
    <t>L'enfant doit savoir lire les chiffres arabes</t>
  </si>
  <si>
    <t>M, P, T</t>
  </si>
  <si>
    <t>Apprendre à déchiffrer les symboles numériques (points, traits), puis les chiffres arabes; en manipulant des dés, des dominos, des cubes avec les chiffres arabes</t>
  </si>
  <si>
    <t>L'enfant doit savoir lire les chiffres écrits sur un dé, d'abord en les comptant</t>
  </si>
  <si>
    <t>L'enfant doit savoir lire les chiffres écrits sur un domino, d'abord en les comptant</t>
  </si>
  <si>
    <t>Comprendre les symboles numériques (nombre de points sur un dé, un domino, chiffres arabes), d'abord en les dénombrant puis en les mémorisant</t>
  </si>
  <si>
    <t>L'enfant doit savoir lire les chiffres écrits sur un dé, par la mémorisation (sans les recompter)</t>
  </si>
  <si>
    <t>Lire les chiffres arabes</t>
  </si>
  <si>
    <t>L'enfant doit savoir lire les nombres écrits en chiffres arabes, en faisant la correspondance avec des dés</t>
  </si>
  <si>
    <t>L'enfant doit savoir lire les nombres écrits en chiffres arabes, en faisant la correspondance avec des dominos</t>
  </si>
  <si>
    <t>Reconnaître les mots qui sont des nombres</t>
  </si>
  <si>
    <t>L'enfant doit savoir distinguer les mots qui désignent des nombres</t>
  </si>
  <si>
    <t>B1, B2, Q1, Q2, P</t>
  </si>
  <si>
    <t>Reconnaître les expressions numériques grammaticalement correcte</t>
  </si>
  <si>
    <t>L'enfant doit savoir si une expression numérique est correcte</t>
  </si>
  <si>
    <t>B1</t>
  </si>
  <si>
    <t>Transfert des concepts de symboles numériques : comptage par traits (score sportif)</t>
  </si>
  <si>
    <t>L'enfant doit savoir transposer avec d'autres supports (comptage par traits)</t>
  </si>
  <si>
    <t>Transfert des concepts de symboles numériques : boulier</t>
  </si>
  <si>
    <t>L'enfant doit savoir transposer avec d'autres supports (boulier)</t>
  </si>
  <si>
    <t>Transfert des concepts de symboles numériques : écriture numérique romaine</t>
  </si>
  <si>
    <t>L'enfant doit savoir transposer avec d'autres supports (écriture numérique romaine)</t>
  </si>
  <si>
    <t>EC</t>
  </si>
  <si>
    <t>Apprendre à écrire les chiffres arabes en ayant des modèles, idem avec les nombres écrits en lettres</t>
  </si>
  <si>
    <t>L'enfant doit savoir écrire en chiffres arabes des nombres dictés</t>
  </si>
  <si>
    <t>L'enfant doit savoir transcrire des symboles (dé, domino) en chiffres arabes</t>
  </si>
  <si>
    <t>Apprendre à composer des nombres en utilisant des jetons portant les chiffres arabes</t>
  </si>
  <si>
    <t>L'enfant doit savoir transcrire des nombres arabes en symboles (dé, domino)</t>
  </si>
  <si>
    <t>Apprendre à écrire les nombres sous la dictée, que ce soit en chiffres arabes ou en lettres</t>
  </si>
  <si>
    <t>L'enfant doit savoir transcrire des nombres arabes en nombres écrits alphabétiquement</t>
  </si>
  <si>
    <t>Apprendre le transcodage (des symboles vers les nombres et vice-versa)</t>
  </si>
  <si>
    <t>L'enfant doit savoir transcrire des nombres en lettres en chiffres arabes</t>
  </si>
  <si>
    <t>LG</t>
  </si>
  <si>
    <t>Apprendre la notion de longueur, via la taille et la comparaison</t>
  </si>
  <si>
    <t>Apprendre à estimer la longueur par comparaison avec des références connues</t>
  </si>
  <si>
    <t>Comprendre que la longueur dépend si l'objet est étiré ou pêle-mêle (exemple pelote de laine ou ficelle; personne debout ou assise; voiture normale ou transformée en cube)</t>
  </si>
  <si>
    <t>MO</t>
  </si>
  <si>
    <t>Apprendre à reconnaître les différentes pièces et billets</t>
  </si>
  <si>
    <t>PD</t>
  </si>
  <si>
    <t>Apprendre la notion de poids, avec des exemples usuels</t>
  </si>
  <si>
    <t>Apprendre la notion de poids, avec des exemples usuels : poids d'une baguette de pain, d'une pomme, d'un sac d'école, d'un livre, d'un ordinateur, d'un téléphone, d'un enfant, d'un adulte, d'un cheval, d'une vache, d'une voiture</t>
  </si>
  <si>
    <t>Apprendre à estimer le poids par comparaison avec des références connues</t>
  </si>
  <si>
    <t>TP</t>
  </si>
  <si>
    <t>Apprendre la notion de temps avec des exemples usuels</t>
  </si>
  <si>
    <t>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t>
  </si>
  <si>
    <t>Apprendre à estimer le temps par comparaison avec des références connues</t>
  </si>
  <si>
    <t>Apprendre les notions d'unité de temps : jour, semaine, mois, année</t>
  </si>
  <si>
    <t>FO2</t>
  </si>
  <si>
    <t>Apprendre le nom et la forme des figures simples</t>
  </si>
  <si>
    <t>l’enfant doit pouvoir reconnaître visuellement les figures simples et les nommer</t>
  </si>
  <si>
    <t>M-EG-F-1.1, M-EG-F-1.2</t>
  </si>
  <si>
    <t>Apprendre à repérer les alignements visuellement</t>
  </si>
  <si>
    <t>L'enfant doit pouvoir repérer les alignements visuellement</t>
  </si>
  <si>
    <t>Manipulation</t>
  </si>
  <si>
    <t>Apprendre à repérer les angles droits visuellement</t>
  </si>
  <si>
    <t>L'enfant doit pouvoir repérer les angles droits visuellement</t>
  </si>
  <si>
    <t>Apprendre à représenter les figures simples à main levée avec modèle</t>
  </si>
  <si>
    <t>L’enfant doit savoir reproduire les figures simples à main levée (avec modèle)</t>
  </si>
  <si>
    <t>Apprendre à représenter les figures simples à main levée sans modèle</t>
  </si>
  <si>
    <t>L’enfant doit savoir reproduire les figures simples à main levée (sans modèle)</t>
  </si>
  <si>
    <t>Apprendre à retrouver les figures simples sur des figures complexes</t>
  </si>
  <si>
    <t>L’enfant doit être en mesure de retrouver les figures simples sur des figures complexes comprenant une ou plusieurs figures simples</t>
  </si>
  <si>
    <t>FO3</t>
  </si>
  <si>
    <t>Apprendre le nom et la forme des solides</t>
  </si>
  <si>
    <t>l’enfant doit pouvoir reconnaître visuellement les solides et leur nom</t>
  </si>
  <si>
    <t>M-EG-F-2.1, M-EG-F-2.2</t>
  </si>
  <si>
    <t>Apprendre à retrouver les solides simples au milieu d'autres solides</t>
  </si>
  <si>
    <t>L’enfant doit être en mesure de retrouver les solides simples au milieu d'autres</t>
  </si>
  <si>
    <t>L'enfant doit réciter les nombres jusqu'à 100</t>
  </si>
  <si>
    <t>L'enfant doit comparer deux ensembles d'items  manipulables différents et dire lequel est le plus grand</t>
  </si>
  <si>
    <t>L'enfant doit comparer deux ensembles d'items manipulables de tailles différentes et dire lequel est le plus grand</t>
  </si>
  <si>
    <t>L'enfant doit comparer deux ensembles d'items manipulables de nature, caractéristiques (taille, poids) différentes et dire lequel est le plus grand</t>
  </si>
  <si>
    <t>L'enfant doit comparer deux ensembles d'items différents et dire lequel est le plus grand</t>
  </si>
  <si>
    <t>L'enfant doit comparer deux ensembles d'items de tailles différentes et dire lequel est le plus grand</t>
  </si>
  <si>
    <t>L'enfant doit comparer deux ensembles d'items de poids différents et dire lequel est le plus grand</t>
  </si>
  <si>
    <t>L'enfant doit savoir ordonner les groupes par taille croissante</t>
  </si>
  <si>
    <t>Apprendre la notion d'ordinalité et de sériation en manipulant des images et apprendre le sens des symboles des opérateurs de comparaison (&lt;, &gt;, =)</t>
  </si>
  <si>
    <t>L'enfant doit savoir ordonner des objets par taille en utilisant les opérateurs de comparaison</t>
  </si>
  <si>
    <t>L'enfant doit savoir ordonner des ensembles par quantité en utilisant les opérateurs de comparaison</t>
  </si>
  <si>
    <t>Apprendre la notion d'ordinalité et de sériation en manipulant des nombres</t>
  </si>
  <si>
    <t>L'enfant doit savoir ordonner des nombres en utilisant les opérateurs de comparaison</t>
  </si>
  <si>
    <t>L'enfant doit savoir indiquer le nombre ordinal d'un nombre dans un groupe (quel est le 1er, le 2e, le 3e ?)</t>
  </si>
  <si>
    <t>L'enfant doit savoir ordonner un ensemble de 5 nombres dans l'ordre croissant (ou décroissant)</t>
  </si>
  <si>
    <t>L'enfant doit savoir reproduire les nombres écrits en chiffres arabes</t>
  </si>
  <si>
    <t>L'enfant doit savoir reproduire les nombres écrits en lettres</t>
  </si>
  <si>
    <t xml:space="preserve">L'enfant doit savoir transcrire des nombres en chiffres arabes en lettres </t>
  </si>
  <si>
    <t>L'enfant doit savoir transcrire des dés en chiffres arabes</t>
  </si>
  <si>
    <t>BD1</t>
  </si>
  <si>
    <t>Comprendre les concepts de unité, dizaine, centaine, millier</t>
  </si>
  <si>
    <t>L'enfant doit savoir dire combien d'unités et de dizaines il y a dans un nombre</t>
  </si>
  <si>
    <t>L'enfant doit savoir dire quel nombre est composé de X dizaines et Y unités</t>
  </si>
  <si>
    <t>Apprendre les concepts de unité, dizaine, centaine, millier en manipulant des cubes ou jetons</t>
  </si>
  <si>
    <t>L'enfant doit savoir dire combien d'unités et de dizaines correspondent aux cubes d'unités et aux cubes de dizaines et en dire le nombre résultant</t>
  </si>
  <si>
    <t>Apprendre les concepts de unité, dizaine, centaine, millier</t>
  </si>
  <si>
    <t>L'enfant doit savoir dire constituer la décomposition en cubes d'unités et de dizaines pour un nombre donné</t>
  </si>
  <si>
    <t>AD1</t>
  </si>
  <si>
    <t>Apprendre que l'addition +1 revient à déterminer le suivant</t>
  </si>
  <si>
    <t>Apprendre que l'addition +2 revient à déterminer le suivant du suivant (soit 2 fois le suivant)</t>
  </si>
  <si>
    <t>Apprendre que l'addition +3 revient à déterminer le suivant du suivant du suivant (soit 3 fois le suivant)</t>
  </si>
  <si>
    <t>Généraliser que l'addition +n revient à déterminer n fois le suivant</t>
  </si>
  <si>
    <t>AD2</t>
  </si>
  <si>
    <t>Apprendre à compter par saut de 2</t>
  </si>
  <si>
    <t>Apprendre à compter par saut de 3</t>
  </si>
  <si>
    <t>Apprendre à compter par saut de 5</t>
  </si>
  <si>
    <t>Apprendre à compter par saut de 10</t>
  </si>
  <si>
    <t>S'entrainer à l'addition mentale sans dépasser 10</t>
  </si>
  <si>
    <t>S'entrainer à l'addition mentale avec un résultat entre 10 et 20</t>
  </si>
  <si>
    <t>S'entrainer à l'addition mentale avec un résultat entre 20 et 50</t>
  </si>
  <si>
    <t>S'entrainer à l'addition mentale avec un résultat entre 50 et 100</t>
  </si>
  <si>
    <t>AD3</t>
  </si>
  <si>
    <t>Apprendre à écrire l'addition en ligne sur des additions mentales simples (inférieur à 10)</t>
  </si>
  <si>
    <t>Apprendre à écrire l'addition en ligne sur des additions mentales assez simples (inférieur à 20)</t>
  </si>
  <si>
    <t>Apprendre à écrire l'addition en ligne sur des additions mentales moyennes (inférieur à 50)</t>
  </si>
  <si>
    <t>Apprendre à écrire l'addition en ligne sur des additions mentales complexes (inférieur à 100)</t>
  </si>
  <si>
    <t>AD4</t>
  </si>
  <si>
    <t>T</t>
  </si>
  <si>
    <t>AD6</t>
  </si>
  <si>
    <t>B1, B2, Q1 ,Q2</t>
  </si>
  <si>
    <t>AD7</t>
  </si>
  <si>
    <t>SO1</t>
  </si>
  <si>
    <t>Apprendre que la soustraction -1 revient à déterminer le précédent (ou encore le suivant en comptant à l'envers)</t>
  </si>
  <si>
    <t>Apprendre que la soustraction -2 revient à déterminer le précédent du précédent (soit 2 fois le précédent)</t>
  </si>
  <si>
    <t>Apprendre que l'addition -3 revient à déterminer le précédent du précédent du précédent (soit 3 fois le précédent)</t>
  </si>
  <si>
    <t>Généraliser que la soustraction -n revient à déterminer n fois le précédent</t>
  </si>
  <si>
    <t>SO2</t>
  </si>
  <si>
    <t>Apprendre à compter à l'envers</t>
  </si>
  <si>
    <t>Apprendre à compter à l'envers par saut de 2</t>
  </si>
  <si>
    <t>Apprendre à compter à l'envers par saut de 3</t>
  </si>
  <si>
    <t>Apprendre à compter à l'envers par saut de 5</t>
  </si>
  <si>
    <t>Apprendre à compter à l'envers par saut de 10</t>
  </si>
  <si>
    <t>S'entrainer à compléter les nombres jusqu'à 10</t>
  </si>
  <si>
    <t>S'entrainer à la soustraction mentale avec une valeur à soustraire inférieure à 10 et un résultat entre 10 et 20</t>
  </si>
  <si>
    <t>S'entrainer à la soustraction mentale avec une valeur à soustraire inférieure à 10 et un résultat entre 20 et 50</t>
  </si>
  <si>
    <t>S'entrainer à la soustraction mentale avec une valeur à soustraire inférieure à 10 et un résultat entre 50 et 100</t>
  </si>
  <si>
    <t>SO3</t>
  </si>
  <si>
    <t>Apprendre à écrire la soustraction en ligne sur des soustractions mentales simples (inférieur à 10)</t>
  </si>
  <si>
    <t>Apprendre à écrire la soustraction en ligne sur des soustractions mentales assez simples (inférieur à 20)</t>
  </si>
  <si>
    <t>Apprendre à écrire la soustraction en ligne sur des soustractions mentales moyennes (inférieur à 50)</t>
  </si>
  <si>
    <t>Apprendre à écrire la soustraction en ligne sur des soustractions mentales complexes (inférieur à 100)</t>
  </si>
  <si>
    <t>DI1</t>
  </si>
  <si>
    <t>Apprendre à reconnaître la valeur faciale des pièces et billets</t>
  </si>
  <si>
    <t>Apprendre à nommer les pièces et billets en leur attribuant leur valeur faciale</t>
  </si>
  <si>
    <t>Apprendre à compter des pièces et billets et à déterminer le montant total</t>
  </si>
  <si>
    <t>Apprendre à lire une somme d'argent (en chiffres arabes) et en comprendre le sens</t>
  </si>
  <si>
    <t>Apprendre à écrire une somme d'argent (en chiffres arabes)</t>
  </si>
  <si>
    <t>Apprendre les notions d'unité de temps : sec, min, heure, jour, semaine, mois, année</t>
  </si>
  <si>
    <t>Apprendre à la notion de nombres cardinaux</t>
  </si>
  <si>
    <t>L'enfant doit apprendre le vocable "nombres cardinaux"</t>
  </si>
  <si>
    <t>B1, B2, Q1, Q2, T</t>
  </si>
  <si>
    <t>L'enfant doit comprendre qu'en déplaçant les objets (d'une main à l'autre, d'une boîte à l'autre) leur nombre ne change pas;
L'enfant doit comprendre qu'en changeant les caractéristiques (taille, poids), la quantité ne change pas</t>
  </si>
  <si>
    <t>BD</t>
  </si>
  <si>
    <t>Apprendre à écrire l'addition posée sur des additions mentales simples (inférieur à 10)</t>
  </si>
  <si>
    <t>Apprendre à écrire l'addition posée sur des additions à 1 chiffre avec assez simples (inférieur à 20)</t>
  </si>
  <si>
    <t>Apprendre à écrire l'addition posée sur des additions à 2 chiffres sans retenue (inférieur à 20)</t>
  </si>
  <si>
    <t>Apprendre à écrire l'addition posée sur des additions à 2 chiffres avec retenue (supérieur à 20 et inférieur à 100)</t>
  </si>
  <si>
    <t>SO4</t>
  </si>
  <si>
    <t>Apprendre à écrire la soustraction posée sur des soustractions mentales simples (inférieur à 10)</t>
  </si>
  <si>
    <t>Apprendre à écrire la soustraction posée sur des soustractions à 1 chiffre avec assez simples (inférieur à 20)</t>
  </si>
  <si>
    <t>Apprendre à écrire la soustraction posée sur des soustractions à 2 chiffres sans retenue (inférieur à 20)</t>
  </si>
  <si>
    <t>Apprendre à écrire la soustraction posée sur des soustractions à 2 chiffres avec retenue (supérieur à 20 et inférieur à 100)</t>
  </si>
  <si>
    <t>Apprendre que la multiplication *2 revient à déterminer le double</t>
  </si>
  <si>
    <t>Apprendre que la multiplication *3 revient à déterminer le triple (soit l'addition 3 fois du même terme)</t>
  </si>
  <si>
    <t>Généraliser que la multiplication *n revient à additionner n fois le même terme</t>
  </si>
  <si>
    <t>MU2</t>
  </si>
  <si>
    <t>Apprendre la table de 1</t>
  </si>
  <si>
    <t>Apprendre la table de 2</t>
  </si>
  <si>
    <t>Apprendre la table de 4</t>
  </si>
  <si>
    <t>Apprendre la table de 8</t>
  </si>
  <si>
    <t>Apprendre la table de 3</t>
  </si>
  <si>
    <t>Apprendre la table de 6</t>
  </si>
  <si>
    <t>Apprendre la table de 9</t>
  </si>
  <si>
    <t>Apprendre la table de 5</t>
  </si>
  <si>
    <t>Apprendre la table de 10</t>
  </si>
  <si>
    <t>Apprendre la table de 7</t>
  </si>
  <si>
    <t>MU3</t>
  </si>
  <si>
    <t>Apprendre à écrire la multiplication en ligne sur des multiplications mentales simples (à 1 chiffre)</t>
  </si>
  <si>
    <t>MU4</t>
  </si>
  <si>
    <t>Apprendre à écrire la multiplication posée sur des multiplications mentales simples (à 1 chiffre)</t>
  </si>
  <si>
    <t>Apprendre à écrire la multiplication posée sur des multiplications à 1 chiffre avec assez simples (inférieur à 20)</t>
  </si>
  <si>
    <t>Apprendre à écrire la multiplication posée sur des multiplications à 2 chiffres sans retenue (inférieur à 20)</t>
  </si>
  <si>
    <t>Apprendre à écrire la multiplication posée sur des multiplications à 2 chiffres avec retenue (supérieur à 20 et inférieur à 100)</t>
  </si>
  <si>
    <t>Apprendre que la division -1 revient à déterminer le précédent (ou encore le suivant en comptant à l'envers)</t>
  </si>
  <si>
    <t>Apprendre que la division -2 revient à déterminer le précédent du précédent (soit 2 fois le précédent)</t>
  </si>
  <si>
    <t>Apprendre que l'division -3 revient à déterminer le précédent du précédent du précédent (soit 3 fois le précédent)</t>
  </si>
  <si>
    <t>Généraliser que l'division +n revient à déterminer n fois le suivant</t>
  </si>
  <si>
    <t>DI2</t>
  </si>
  <si>
    <t>Généraliser que la division -n revient à déterminer n fois le précédent</t>
  </si>
  <si>
    <t>S'entrainer à la division mentale avec une valeur à soustraire inférieure à 10 et un résultat entre 10 et 20</t>
  </si>
  <si>
    <t>S'entrainer à la division mentale avec une valeur à soustraire inférieure à 10 et un résultat entre 20 et 50</t>
  </si>
  <si>
    <t>S'entrainer à la division mentale avec une valeur à soustraire inférieure à 10 et un résultat entre 50 et 100</t>
  </si>
  <si>
    <t>DI3</t>
  </si>
  <si>
    <t>Apprendre à écrire la division en ligne sur des divisions mentales simples (inférieur à 10)</t>
  </si>
  <si>
    <t>Apprendre à écrire la division en ligne sur des divisions mentales assez simples (inférieur à 20)</t>
  </si>
  <si>
    <t>Apprendre à écrire la division en ligne sur des divisions mentales moyennes (inférieur à 50)</t>
  </si>
  <si>
    <t>Apprendre à écrire la division en ligne sur des divisions mentales complexes (inférieur à 100)</t>
  </si>
  <si>
    <t>DI4</t>
  </si>
  <si>
    <t>Apprendre à écrire la division posée sur des divisions mentales simples (inférieur à 10)</t>
  </si>
  <si>
    <t>Apprendre à écrire la division posée sur des divisions à 1 chiffre avec assez simples (inférieur à 20)</t>
  </si>
  <si>
    <t>Apprendre à écrire la division posée sur des divisions à 2 chiffres sans retenue (inférieur à 20)</t>
  </si>
  <si>
    <t>Apprendre à écrire la division posée sur des divisions à 2 chiffres avec retenue (supérieur à 20 et inférieur à 100)</t>
  </si>
  <si>
    <t xml:space="preserve">Apprendre les unités en donnant des exemples de référence </t>
  </si>
  <si>
    <t>Apprendre les unités en donnant des exemples de référence (grain de riz=1mm, largeur doigt enfant=1cm, longueur règle = 2dm, largeur main=1dm, hauteur enfant de 5 ans = 1m, hauteur joueur de basketball = 2m)</t>
  </si>
  <si>
    <t>Apprendre à utiliser une règle (notion de mm, cm et dm) pour mesurer</t>
  </si>
  <si>
    <t>Mesurer des objets usuels</t>
  </si>
  <si>
    <t>Parcourir des distances (notion de m, dam, hm, km)</t>
  </si>
  <si>
    <t>Mesurer des monuments, distances de référence (Tour Eiffel, immeuble de l'Empire State Building à New York, distance Paris-Versailles</t>
  </si>
  <si>
    <t>Apprendre à convertir les longueurs d'une unité à l'autre</t>
  </si>
  <si>
    <t>Comprendre que la longueur dépend si l'objet est étiré ou pêle-mêle</t>
  </si>
  <si>
    <t>Apprendre à rendre une somme d'argent</t>
  </si>
  <si>
    <t>Apprendre les 2 unités : euros et centimes</t>
  </si>
  <si>
    <t>Apprendre à convertir une somme d'argent d'euros en centimes et vice versa</t>
  </si>
  <si>
    <t>S'initier aux devises et aux différentes valeurs</t>
  </si>
  <si>
    <t>Apprendre les notions d'unité de poids : gramme, dag, hg, kg, t</t>
  </si>
  <si>
    <t>Apprendre à mesurer les poids avec une balance : les différentes balances</t>
  </si>
  <si>
    <t>Mesurer le poids d'objets usuels</t>
  </si>
  <si>
    <t>Apprendre à convertir les poids d'une unité à l'autre</t>
  </si>
  <si>
    <t>Comprendre que le poids dépend de la gravité (que l'on est sur Terre ou bien sur la Lune par exemple)</t>
  </si>
  <si>
    <t>Apprendre à mesurer le temps avec différents instruments : chronomètre, montre, calendrier</t>
  </si>
  <si>
    <t>Mesurer le temps de durées usuelles</t>
  </si>
  <si>
    <t>Apprendre à convertir les durées d'une unité à l'autre</t>
  </si>
  <si>
    <t>Comprendre que la différence entre mesure et perception du temps</t>
  </si>
  <si>
    <t>Comprendre que la perception du temps n'est pas une bonne mesure du temps, seul un instrument de mesure est fiable, car non soumis à l'émotion, à la conscience ou pas (mesurer le temps que l'on a dormi est quasiment impossible)</t>
  </si>
  <si>
    <t>FK_Classe_Lesson_ID</t>
  </si>
  <si>
    <t>FK_NatureActiv_ID</t>
  </si>
  <si>
    <t>Num Activite</t>
  </si>
  <si>
    <t>TypRep_ID</t>
  </si>
  <si>
    <t>PK_activite_id</t>
  </si>
  <si>
    <t>Exemple de question/consigne</t>
  </si>
  <si>
    <t>Modèle de question/consigne</t>
  </si>
  <si>
    <t>Question/Consigne</t>
  </si>
  <si>
    <t>Combien de doigts vois-tu ?</t>
  </si>
  <si>
    <t>B2</t>
  </si>
  <si>
    <t>Q1</t>
  </si>
  <si>
    <t>Q2</t>
  </si>
  <si>
    <t>Associe les cartes correspondant au même nombre</t>
  </si>
  <si>
    <t>Relie les mains avec le bon nombre de doigts</t>
  </si>
  <si>
    <t>Une main contient &lt;5&gt; doigts</t>
  </si>
  <si>
    <t>Combien de cubes y a-t-il ?</t>
  </si>
  <si>
    <t>Relie les dessins avec des cubes au bon nombre de cubes</t>
  </si>
  <si>
    <t>Sur ce dessin, il y a &lt;3&gt; cubes</t>
  </si>
  <si>
    <t>Sur ce dessin, combien vois-tu de lapins ?</t>
  </si>
  <si>
    <t>Associe les cartes correspondant au même nombre de lapins</t>
  </si>
  <si>
    <t>Relie les dessins avec des lapins au bon nombre de lapins</t>
  </si>
  <si>
    <t>Sur ce dessin, il y a &lt;3&gt; lapins</t>
  </si>
  <si>
    <t>Quel nombre est après 1 ?</t>
  </si>
  <si>
    <t>Associe les cartes qui correspondent (exemple : "le suivant de 2" et 3)</t>
  </si>
  <si>
    <t>Relie les nombres avec les propositions qui correspondent (exemple : "le suivant de 2" et 3)</t>
  </si>
  <si>
    <t>Le nombre qui suit 4 est &lt;5&gt;</t>
  </si>
  <si>
    <t>Quel nombre est avant 3 ?</t>
  </si>
  <si>
    <t>Associe les cartes qui correspondent (exemple : "le nombre avant 3" et 3)</t>
  </si>
  <si>
    <t>Relie les nombres avec les propositions qui correspondent (exemple : "le nombre avant 3" et 2)</t>
  </si>
  <si>
    <t>Le nombre qui est avant 4 est &lt;3&gt;</t>
  </si>
  <si>
    <t>L'enfant doit comparer deux ensembles d'items identiques et dire lequel est le plus petit</t>
  </si>
  <si>
    <t>Indique quel enfant est le 2e</t>
  </si>
  <si>
    <t>Relie chaque enfant avec son rang dans la file</t>
  </si>
  <si>
    <t>Associe les cartes qui indiquent la bonne paire (enfant et rang)</t>
  </si>
  <si>
    <t>L'enfant qui porte un tee-shirt &lt;vert&gt; est le &lt;1er&gt; dans la file</t>
  </si>
  <si>
    <t>Quel est le 2e sac de bille en nombre de billes ?</t>
  </si>
  <si>
    <t>Relie les sacs de billes à leur rang en nombre de billes</t>
  </si>
  <si>
    <t>Associe les cartes qui indiquent la bonne paire (sac de billes et rang)</t>
  </si>
  <si>
    <t>Le sac de billes &lt;rouges&gt; est le &lt;3e&gt; en nombre de billes</t>
  </si>
  <si>
    <t>Est-ce que les crayons sont bien triés par taille croissante ?</t>
  </si>
  <si>
    <t>Quel crayon n'est pas à sa bonne place ?</t>
  </si>
  <si>
    <t>Range les crayons du plus petit au plus grand</t>
  </si>
  <si>
    <t>Est-ce que les sacs de billes sont bien triés par taille croissante ?</t>
  </si>
  <si>
    <t>Quel sac de billes n'est pas à sa bonne place ?</t>
  </si>
  <si>
    <t>Range les sacs de bille du plus petit au plus grand (en comptant les billes)</t>
  </si>
  <si>
    <t>Quel est le 1er enfant ?</t>
  </si>
  <si>
    <t>Relie l'enfant avec son rang</t>
  </si>
  <si>
    <t>Range les groupes par taille croissante (du plus petit au plus grand)</t>
  </si>
  <si>
    <t>Combien y a-t-il de personnes devant toi si tu es le Xeme dans la file ? Il y a 10 personnes dans la file, tu es le 3e, combien y en a-t-il derrière toi dans la file ? Encercle le 4e élément en partant de la gauche</t>
  </si>
  <si>
    <t>Ce dé indique la valeur ?</t>
  </si>
  <si>
    <t>Quelle valeur n'est pas représentée sur ces dominos ?</t>
  </si>
  <si>
    <t>Associe les cartes qui représentent le même nombre</t>
  </si>
  <si>
    <t>Relie les dés avec leur valeur</t>
  </si>
  <si>
    <t>La &lt;valeur&gt; d'un dé c'est le &lt;nombre&gt; de points sur la face du dessus</t>
  </si>
  <si>
    <t>Quel dessin correspond au même nombre de lapins que le nombre indiqué ?</t>
  </si>
  <si>
    <t>Associe les cartes qui représentent le même nombre (exemple : le dessin "3 lapins" va avec 3)</t>
  </si>
  <si>
    <t>Relie les dessins avec le nombre de lapins</t>
  </si>
  <si>
    <t>Un &lt;nombre&gt; est écrit en chiffres &lt;arabes&gt; ou en lettres &lt;latines&gt;</t>
  </si>
  <si>
    <t>Quelle valeur n'est pas représentée sur ces dés ?</t>
  </si>
  <si>
    <t>Ce domino indique la valeur ?</t>
  </si>
  <si>
    <t>Relie les dominos avec leur valeur</t>
  </si>
  <si>
    <t>La &lt;valeur&gt; d'un domino c'est le &lt;nombre&gt; de points sur la face du dessus</t>
  </si>
  <si>
    <t>Ce nombre correspond à quel dé ?</t>
  </si>
  <si>
    <t>Quel dé n'est pas représenté sur ces nombres ?</t>
  </si>
  <si>
    <t>Associe les cartes qui représentent le nombre et le dé qui lui correspond</t>
  </si>
  <si>
    <t>Relie les nombres avec les dés qui leur correspondent</t>
  </si>
  <si>
    <t>Un &lt;nombre&gt; correspond à la &lt;quantité de points&gt; sur un dé</t>
  </si>
  <si>
    <t>Ce nombre correspond à quel domino ?</t>
  </si>
  <si>
    <t>Quel domino n'est pas représenté sur ces nombres ?</t>
  </si>
  <si>
    <t>Associe les cartes qui représentent le nombre et le domino qui lui correspond</t>
  </si>
  <si>
    <t>Relie les nombres avec les dominos qui leur correspondent</t>
  </si>
  <si>
    <t>Un &lt;nombre&gt; correspond à la &lt;quantité de points&gt; sur un domino</t>
  </si>
  <si>
    <t>Ce mot est-il un nombre ?</t>
  </si>
  <si>
    <t>Quel mot n'est pas un nombre ?</t>
  </si>
  <si>
    <t>Quels mots sont des nombres ?</t>
  </si>
  <si>
    <t>Quels mots ne sont pas des nombres ?</t>
  </si>
  <si>
    <t>Relie les mots soit à "un nombre" soit à "pas un nombre"</t>
  </si>
  <si>
    <t>Cette expresssion numérique est-elle correcte ?</t>
  </si>
  <si>
    <t>Cette configuration représente-t-il le nombre X ?</t>
  </si>
  <si>
    <t>Ce nombre est-il correctement représenté ainsi ?</t>
  </si>
  <si>
    <t>Quest est le nombre représenté par cette configuration ?</t>
  </si>
  <si>
    <t>Quelle est la configuration pour représenter le nombre X ?</t>
  </si>
  <si>
    <t>Associe les cartes des nombres avec leur représentation</t>
  </si>
  <si>
    <t>Relie les nombres avec leur représentation</t>
  </si>
  <si>
    <t>Cette expression correspond-elle au nombre X ?</t>
  </si>
  <si>
    <t>Quel est le nombre représenté par cette expression romaine ?</t>
  </si>
  <si>
    <t>Quelle est l'expression romaine pour représenter le nombre X ?</t>
  </si>
  <si>
    <t>Associe les cartes des nombres en chiffres arabes avec les mêmes nombres en chiffres romains</t>
  </si>
  <si>
    <t>Relie les nombres en chiffres arabes avec les mêmes nombres en chiffres romains</t>
  </si>
  <si>
    <t>Cette configuration de boulier représente-t-il le nombre X ?</t>
  </si>
  <si>
    <t>Quel est le nombre représenté par cette configuration de boulier ?</t>
  </si>
  <si>
    <t>Quelle est la configuration de boulier pour représenter le nombre X ?</t>
  </si>
  <si>
    <t>Associe les cartes des nombres avec leur configuration sur un boulier</t>
  </si>
  <si>
    <t>Relie les nombres avec leur représentation sur un boulier</t>
  </si>
  <si>
    <t>Associe les cartes faisant correspondre les mains avec le nombre de doigts visibles</t>
  </si>
  <si>
    <t>Relie les mains avec le nombre de doigts visibles</t>
  </si>
  <si>
    <t>Associe les cartes faisant correspondre les images avec le nombre de cubes</t>
  </si>
  <si>
    <t>Relie les images avec le nombre de cubes visibles</t>
  </si>
  <si>
    <t>Associe les cartes faisant correspondre les images avec le nombre de lapins</t>
  </si>
  <si>
    <t>Relie les images avec le nombre de lapins visibles</t>
  </si>
  <si>
    <t>Quelle est la bonne comparaison ?</t>
  </si>
  <si>
    <t>Quel est le bon opérateur de comparaison ?</t>
  </si>
  <si>
    <t>Quel est le 2e nombre dans la série des nombres naturels ?</t>
  </si>
  <si>
    <t>Relie les nombres avec leur rang</t>
  </si>
  <si>
    <t>Le nombre &lt;3&gt; est le &lt;3e&gt; dans la série des nombres naturels</t>
  </si>
  <si>
    <t>,</t>
  </si>
  <si>
    <t>Type_Exercice</t>
  </si>
  <si>
    <t>B</t>
  </si>
  <si>
    <t>Binaire</t>
  </si>
  <si>
    <t>Exercice où il faut trouver la bonne réponse parmi 2 possibles</t>
  </si>
  <si>
    <t>Type_Select</t>
  </si>
  <si>
    <t>Exercice où il faut trouver la bonne réponse parmi 2 possibles (question alternative)</t>
  </si>
  <si>
    <t>Q</t>
  </si>
  <si>
    <t>QCM</t>
  </si>
  <si>
    <t>Un exercice de type QCM</t>
  </si>
  <si>
    <t>Un exercice de type QCM (question alternative / trouver l'intrus)</t>
  </si>
  <si>
    <t>Q3</t>
  </si>
  <si>
    <t>Un exercice de type QCM où il faut déplacer les réponses dans une zone de réponse</t>
  </si>
  <si>
    <t>Memory</t>
  </si>
  <si>
    <t>Un exercice de type Memory</t>
  </si>
  <si>
    <t>Type_Flip</t>
  </si>
  <si>
    <t>Exercice à trous</t>
  </si>
  <si>
    <t>Un exercice à trous</t>
  </si>
  <si>
    <t>Type_Fill</t>
  </si>
  <si>
    <t>Relier les paires</t>
  </si>
  <si>
    <t>Un exercice où il faut relier des items entre eux par paire</t>
  </si>
  <si>
    <t>Type_Link</t>
  </si>
  <si>
    <t>Relier les points</t>
  </si>
  <si>
    <t>Un exercice où il faut relier des points entre eux pour former un dessin</t>
  </si>
  <si>
    <t>D1</t>
  </si>
  <si>
    <t>Dessin</t>
  </si>
  <si>
    <t>Exercice où il faut dessiner librement</t>
  </si>
  <si>
    <t>D2</t>
  </si>
  <si>
    <t>Exercice où il faut colorier des zones du dessin</t>
  </si>
  <si>
    <t>D3</t>
  </si>
  <si>
    <t>Exercice où il faut dessiner des tracés géométriques (traits droits, arcs de cercle) en utilisant des outils (règle, équerre, compas, rapporteur)</t>
  </si>
  <si>
    <t>D4</t>
  </si>
  <si>
    <t>Exercice où il faut déplacer des figures pour les assembler entre elles</t>
  </si>
  <si>
    <t>RT</t>
  </si>
  <si>
    <t>Repérage</t>
  </si>
  <si>
    <t>Exercice de repérage dans un tableau</t>
  </si>
  <si>
    <t>Labyrinthe</t>
  </si>
  <si>
    <t>Exercice de labyrinthe</t>
  </si>
  <si>
    <t>Sériation</t>
  </si>
  <si>
    <t>Exercice où il faut ordonner les items selon un critère</t>
  </si>
  <si>
    <t>Type_Seriation</t>
  </si>
  <si>
    <t>DEV</t>
  </si>
  <si>
    <t>Deviner</t>
  </si>
  <si>
    <t>Exercice où il faut deviner le suivant dans une série</t>
  </si>
  <si>
    <t>FK_TypeRep</t>
  </si>
  <si>
    <t>Nb_Reps</t>
  </si>
  <si>
    <t>Nb_BonnesReps</t>
  </si>
  <si>
    <t>Type_Score</t>
  </si>
  <si>
    <t>Chrono</t>
  </si>
  <si>
    <t>binaire</t>
  </si>
  <si>
    <t>Un exercice de type QCM à 3 réponses possibles</t>
  </si>
  <si>
    <t>Un exercice de type QCM à 4 réponses possibles</t>
  </si>
  <si>
    <t>Un exercice de type QCM à 5 réponses possibles</t>
  </si>
  <si>
    <t>Un exercice de type QCM à 6 réponses possibles</t>
  </si>
  <si>
    <t>Un exercice de type Memory avec 3 paires</t>
  </si>
  <si>
    <t>multiple</t>
  </si>
  <si>
    <t>Un exercice de type Memory avec 4 paires</t>
  </si>
  <si>
    <t>Un exercice de type Memory avec 5 paires</t>
  </si>
  <si>
    <t>Un exercice de type Memory avec 3 triples</t>
  </si>
  <si>
    <t>Un exercice de type Memory avec 4 triples</t>
  </si>
  <si>
    <t>Un exercice de type Memory avec 5 triples</t>
  </si>
  <si>
    <t>Un exercice à trous demande de fournir plusieurs 2 (bonnes) réponses en proposant 2 réponses possibles</t>
  </si>
  <si>
    <t>Un exercice à trous demande de fournir plusieurs 2 (bonnes) réponses en proposant 3 réponses possibles</t>
  </si>
  <si>
    <t>Un exercice à trous demande de fournir plusieurs 2 (bonnes) réponses en proposant 4 réponses possibles</t>
  </si>
  <si>
    <t>Un exercice à trous demande de fournir plusieurs 3 (bonnes) réponses en proposant 3 réponses possibles</t>
  </si>
  <si>
    <t>Un exercice à trous demande de fournir plusieurs 3 (bonnes) réponses en proposant 4 réponses possibles</t>
  </si>
  <si>
    <t>Un exercice à trous demande de fournir plusieurs 3 (bonnes) réponses en proposant 5 réponses possibles</t>
  </si>
  <si>
    <t>Un exercice à trous demande de fournir plusieurs 4 (bonnes) réponses en proposant 4 réponses possibles</t>
  </si>
  <si>
    <t>Un exercice à trous demande de fournir plusieurs 4 (bonnes) réponses en proposant 5 réponses possibles</t>
  </si>
  <si>
    <t>Un exercice à trous demande de fournir plusieurs 4 (bonnes) réponses en proposant 6 réponses possibles</t>
  </si>
  <si>
    <t>Un exercice où il faut relier des items entre eux par paire ; nb paires=3</t>
  </si>
  <si>
    <t>Un exercice où il faut relier des items entre eux par paire ; nb paires=4</t>
  </si>
  <si>
    <t>Un exercice où il faut relier des items entre eux par paire ; nb paires=5</t>
  </si>
  <si>
    <t>Un exercice où il faut relier des items entre eux par paire ; nb paires=6</t>
  </si>
  <si>
    <t>Un exercice où il faut relier des points entre eux pour former un dessin ; nb points=5</t>
  </si>
  <si>
    <t>Un exercice où il faut relier des points entre eux pour former un dessin ; nb points=10</t>
  </si>
  <si>
    <t>Un exercice où il faut relier des points entre eux pour former un dessin ; nb points=15</t>
  </si>
  <si>
    <t>Un exercice où il faut relier des points entre eux pour former un dessin ; nb points=20</t>
  </si>
  <si>
    <t>Un exercice où il faut relier des points entre eux pour former un dessin ; nb points=25</t>
  </si>
  <si>
    <t>Un exercice où il faut relier des points entre eux pour former un dessin ; nb points=30</t>
  </si>
  <si>
    <t>Un exercice où il faut relier des points entre eux pour former un dessin ; nb points=35</t>
  </si>
  <si>
    <t>NULL</t>
  </si>
  <si>
    <t>Exercice où il faut colorier des zones du dessin; nb zones=5</t>
  </si>
  <si>
    <t>Exercice où il faut colorier des zones du dessin; nb zones=6</t>
  </si>
  <si>
    <t>Exercice où il faut colorier des zones du dessin; nb zones=7</t>
  </si>
  <si>
    <t>Exercice où il faut colorier des zones du dessin; nb zones=8</t>
  </si>
  <si>
    <t>Exercice où il faut colorier des zones du dessin; nb zones=9</t>
  </si>
  <si>
    <t>Exercice où il faut colorier des zones du dessin; nb zones=10</t>
  </si>
  <si>
    <t>Exercice où il faut dessiner des tracés géométriques (traits droits)</t>
  </si>
  <si>
    <t>Exercice où il faut dessiner des tracés géométriques (angles droits)</t>
  </si>
  <si>
    <t>Exercice où il faut dessiner des tracés géométriques (arcs de cercle)</t>
  </si>
  <si>
    <t>Exercice où il faut dessiner des tracés géométriques (cercles)</t>
  </si>
  <si>
    <t>Exercice où il faut dessiner des tracés géométriques (carrés)</t>
  </si>
  <si>
    <t>Exercice où il faut dessiner des tracés géométriques (rectangles)</t>
  </si>
  <si>
    <t>Exercice où il faut dessiner des tracés géométriques (triangles)</t>
  </si>
  <si>
    <t>Exercice où il faut dessiner des tracés géométriques (losanges)</t>
  </si>
  <si>
    <t>Exercice où il faut dessiner des tracés géométriques (pentagones)</t>
  </si>
  <si>
    <t>Exercice où il faut déplacer des figures pour les assembler entre elles; nb figures=2</t>
  </si>
  <si>
    <t>Exercice où il faut déplacer des figures pour les assembler entre elles; nb figures=3</t>
  </si>
  <si>
    <t>Exercice où il faut déplacer des figures pour les assembler entre elles; nb figures=4</t>
  </si>
  <si>
    <t>Exercice où il faut déplacer des figures pour les assembler entre elles; nb figures=5</t>
  </si>
  <si>
    <t>Exercice où il faut déplacer des figures pour les assembler entre elles; nb figures=6</t>
  </si>
  <si>
    <t>Exercice de repérage dans un tableau; dimension=2</t>
  </si>
  <si>
    <t>Exercice de repérage dans un tableau; dimension=3</t>
  </si>
  <si>
    <t>Exercice de repérage dans un tableau; dimension=4</t>
  </si>
  <si>
    <t>Exercice de repérage dans un tableau; dimension=5</t>
  </si>
  <si>
    <t>Exercice de repérage dans un tableau; dimension=6</t>
  </si>
  <si>
    <t>Exercice de repérage dans un tableau; dimension=7</t>
  </si>
  <si>
    <t>Exercice de repérage dans un tableau; dimension=8</t>
  </si>
  <si>
    <t>Exercice de repérage dans un tableau; dimension=9</t>
  </si>
  <si>
    <t>Exercice de repérage dans un tableau; dimension=10</t>
  </si>
  <si>
    <t>Exercice de labyrinthe carré; dimension=3</t>
  </si>
  <si>
    <t>Exercice de labyrinthe carré; dimension=4</t>
  </si>
  <si>
    <t>Exercice de labyrinthe carré; dimension=5</t>
  </si>
  <si>
    <t>Exercice de labyrinthe carré; dimension=6</t>
  </si>
  <si>
    <t>Exercice de labyrinthe carré; dimension=7</t>
  </si>
  <si>
    <t>Exercice de labyrinthe carré; dimension=8</t>
  </si>
  <si>
    <t>Exercice de labyrinthe carré; dimension=9</t>
  </si>
  <si>
    <t>Exercice de labyrinthe carré; dimension=10</t>
  </si>
  <si>
    <t>Exercice de labyrinthe carré; dimension=11</t>
  </si>
  <si>
    <t>Exercice de labyrinthe carré; dimension=12</t>
  </si>
  <si>
    <t>Exercice de labyrinthe carré; dimension=13</t>
  </si>
  <si>
    <t>Exercice de labyrinthe carré; dimension=14</t>
  </si>
  <si>
    <t>TAB</t>
  </si>
  <si>
    <t>Tableau</t>
  </si>
  <si>
    <t>Un exercice avec un tableau à compléter</t>
  </si>
  <si>
    <t>PYR</t>
  </si>
  <si>
    <t>Pyramide</t>
  </si>
  <si>
    <t>Un exercice avec une pyramide à compléter</t>
  </si>
  <si>
    <t>CIB</t>
  </si>
  <si>
    <t>Cible</t>
  </si>
  <si>
    <t>Un exercice avec une cible à compléter</t>
  </si>
  <si>
    <t>COL</t>
  </si>
  <si>
    <t>Coloriage</t>
  </si>
  <si>
    <t>Un exercice avec un dessin à colorier</t>
  </si>
  <si>
    <t>CUB</t>
  </si>
  <si>
    <t>Cubes</t>
  </si>
  <si>
    <t>Manipulation cubes</t>
  </si>
  <si>
    <t>BAL</t>
  </si>
  <si>
    <t>Ballons</t>
  </si>
  <si>
    <t>Jeu avec ballons (éclater les ballons)</t>
  </si>
  <si>
    <t>Grande section maternelle</t>
  </si>
  <si>
    <t>Cours préparatoire</t>
  </si>
  <si>
    <t>Cours élémentaire 1</t>
  </si>
  <si>
    <t>Cours élémentaire 2</t>
  </si>
  <si>
    <t>Cours moyen 1</t>
  </si>
  <si>
    <t>Cours moyen 2</t>
  </si>
  <si>
    <t>Introduction à l'addition</t>
  </si>
  <si>
    <t>Addition mentale</t>
  </si>
  <si>
    <t>AD5</t>
  </si>
  <si>
    <t>Problèmes additifs en 1 étape</t>
  </si>
  <si>
    <t>Problèmes additifs en 2 étapes</t>
  </si>
  <si>
    <t>Base décimale (unités, dizaines)</t>
  </si>
  <si>
    <t>Comparaison / Classification</t>
  </si>
  <si>
    <t>Comptage / Dénombrement</t>
  </si>
  <si>
    <t>Introduction à la division</t>
  </si>
  <si>
    <t>Division mentale</t>
  </si>
  <si>
    <t>DI5</t>
  </si>
  <si>
    <t>Déchiffrage / Lecture</t>
  </si>
  <si>
    <t>ES2</t>
  </si>
  <si>
    <t>Espace : repérage 2D</t>
  </si>
  <si>
    <t>ES3</t>
  </si>
  <si>
    <t>Espace : repérage 3D</t>
  </si>
  <si>
    <t>Formes 2D</t>
  </si>
  <si>
    <t>Formes 3D</t>
  </si>
  <si>
    <t>Monnaie</t>
  </si>
  <si>
    <t>Introduction à la multiplication</t>
  </si>
  <si>
    <t>Multiplication mentale</t>
  </si>
  <si>
    <t>MU5</t>
  </si>
  <si>
    <t>Comparaison / Ordinalité / Ordre / Sériation</t>
  </si>
  <si>
    <t>P1</t>
  </si>
  <si>
    <t>Introduction à l'usage des parenthèses</t>
  </si>
  <si>
    <t>Introduction à la soustraction</t>
  </si>
  <si>
    <t>Soustraction mentale</t>
  </si>
  <si>
    <t>SO5</t>
  </si>
  <si>
    <t>BD2</t>
  </si>
  <si>
    <t>SO6</t>
  </si>
  <si>
    <t>SO7</t>
  </si>
  <si>
    <t>MU6</t>
  </si>
  <si>
    <t>MU7</t>
  </si>
  <si>
    <t>DI6</t>
  </si>
  <si>
    <t>BD3</t>
  </si>
  <si>
    <t>BD4</t>
  </si>
  <si>
    <t>FR1</t>
  </si>
  <si>
    <t>Nature</t>
  </si>
  <si>
    <t>NumAct</t>
  </si>
  <si>
    <t>Activ_ID</t>
  </si>
  <si>
    <t>Specif Activ</t>
  </si>
  <si>
    <t>Activ_ID + TypeRep</t>
  </si>
  <si>
    <t>Quel ensemble est le plus grand ?</t>
  </si>
  <si>
    <t>Quel ensemble est le plus petit ?</t>
  </si>
  <si>
    <t>Associe les cartes qui représentent le même nombre d'éléments</t>
  </si>
  <si>
    <t>Relie les ensembles qui ont le même nombre d'éléments</t>
  </si>
  <si>
    <t>Complète la phrase à trous</t>
  </si>
  <si>
    <t>Avant : Une boîte contient 10 chocolats
Action : Rémi prends 2 chocolats
Après : Combien il reste de chocolats dans la boîte ?</t>
  </si>
  <si>
    <t>quantité indépendante des caractéristiques</t>
  </si>
  <si>
    <t>Quel élément est le plus grand en taille ? Celui de gauche ou celui de droite ?</t>
  </si>
  <si>
    <t>Quel élément est le plus petit en taille ? Celui de gauche ou celui de droite ?</t>
  </si>
  <si>
    <t>Associe les cartes qui représentent les éléments de même taille</t>
  </si>
  <si>
    <t>Relie les éléments qui ont la même taille</t>
  </si>
  <si>
    <t>Quel élément est le plus grand en taille ?</t>
  </si>
  <si>
    <t>Quel élément est le plus petit en taille ?</t>
  </si>
  <si>
    <t>Complète la phrase à trous sur la comparaison par taille</t>
  </si>
  <si>
    <t>Quel élément est le plus lourd ? Celui de gauche ou celui de droite ?</t>
  </si>
  <si>
    <t>Quel élément est le plus léger ? Celui de gauche ou celui de droite ?</t>
  </si>
  <si>
    <t>Associe les cartes qui représentent les éléments de même poids</t>
  </si>
  <si>
    <t>Relie les éléments qui ont la même poids</t>
  </si>
  <si>
    <t>Quel élément est le plus lourd ?</t>
  </si>
  <si>
    <t>Quel élément est le plus léger ?</t>
  </si>
  <si>
    <t>Complète la phrase à trous sur la comparaison par poids</t>
  </si>
  <si>
    <t>Le symbole &lt;&gt; correspond au nombre &lt;&gt;</t>
  </si>
  <si>
    <t>Quelle figure n'a aucun côté ni sommet ?</t>
  </si>
  <si>
    <t>Quelle figure a 3 sommets et 3 côtés ?</t>
  </si>
  <si>
    <t>Quelle figure a 4 sommets et 4 côtés ?</t>
  </si>
  <si>
    <t>Combien y a-t-il de côtés dans un cercle ?</t>
  </si>
  <si>
    <t>Combien y a-t-il de côtés dans un triangle ?</t>
  </si>
  <si>
    <t>Combien y a-t-il de côtés dans un carré ?</t>
  </si>
  <si>
    <t>Combien y a-t-il de côtés dans un rectangle ?</t>
  </si>
  <si>
    <t>Combien y a-t-il de sommets dans un cercle ?</t>
  </si>
  <si>
    <t>Combien y a-t-il de sommets dans un triangle ?</t>
  </si>
  <si>
    <t>Combien y a-t-il de sommets dans un carré ?</t>
  </si>
  <si>
    <t>Combien y a-t-il de sommets dans un rectangle ?</t>
  </si>
  <si>
    <t>Associe les cartes qui représentent la même figure (définie par son nom, son dessin ou ses propriétés)</t>
  </si>
  <si>
    <t>Relie chaque figure avec ses propriétés</t>
  </si>
  <si>
    <t>Le &lt;triangle&gt; est une figure géométrique ayant 3 côtés</t>
  </si>
  <si>
    <t>Le &lt;carré&gt; est une figure géométrique ayant 4 côtés, 4 angles droits et les côtés sont de même longueur</t>
  </si>
  <si>
    <t>Le &lt;rectange&gt; est une figure géométrique ayant 4 côtés, 4 angles droits et les côtés ne sont pas de même longueur</t>
  </si>
  <si>
    <t>Le &lt;cercle&gt; est une figure géométrique n'ayant aucun côté</t>
  </si>
  <si>
    <t>Quel est le nom de cette figure ?</t>
  </si>
  <si>
    <t>Quel est le dessin correspondant à un cercle ?</t>
  </si>
  <si>
    <t>Quel est le dessin correspondant à un carré ?</t>
  </si>
  <si>
    <t>Quel est le dessin correspondant à un rectangle ?</t>
  </si>
  <si>
    <t>Quel est le dessin correspondant à un triangle ?</t>
  </si>
  <si>
    <t>Associe les cartes qui représentent la même figure</t>
  </si>
  <si>
    <t>Associe les cartes qui représentent le nom ou le dessin de la même figure</t>
  </si>
  <si>
    <t>Relie chaque figure avec son nom</t>
  </si>
  <si>
    <t>Quels carrés sont alignés ?</t>
  </si>
  <si>
    <t>Quel carré n'est pas aligné avec les autres ?</t>
  </si>
  <si>
    <t>En utilisant la règle, est-ce que les points sont alignés ?</t>
  </si>
  <si>
    <t>Quel angle est droit ?</t>
  </si>
  <si>
    <t>Quel angle n'est pas droit ?</t>
  </si>
  <si>
    <t>En utilisant l'équerre, est-ce que l'angle est droit ?</t>
  </si>
  <si>
    <t>Reproduit le cercle du modèle</t>
  </si>
  <si>
    <t>Reproduit le triangle du modèle</t>
  </si>
  <si>
    <t>Reproduit le carré du modèle</t>
  </si>
  <si>
    <t>Reproduit le rectangle du modèle</t>
  </si>
  <si>
    <t>Dessine un cercle</t>
  </si>
  <si>
    <t>Dessine un triangle</t>
  </si>
  <si>
    <t>Dessine un carré</t>
  </si>
  <si>
    <t>Dessine un rectangle</t>
  </si>
  <si>
    <t>Reproduit le cercle du modèle en utilisant le compas</t>
  </si>
  <si>
    <t>Reproduit le triangle du modèle en utilisant la règle et le compas</t>
  </si>
  <si>
    <t>Reproduit le carré du modèle en utilisant la règle et l'équerre</t>
  </si>
  <si>
    <t>Reproduit le rectangle du modèle en utilisant la règle et l'équerre</t>
  </si>
  <si>
    <t>Dessine un cercle de diamètre 5 cm</t>
  </si>
  <si>
    <t>Dessine un triangle de côtés mesurants 3, 4  et 5 cm</t>
  </si>
  <si>
    <t>Dessine un carré de 4 cm de côté</t>
  </si>
  <si>
    <t>Dessine un rectangle de côtés mesurants 4 cm et de 5 cm</t>
  </si>
  <si>
    <t>Retrouve tous les rectangles et colorie-les</t>
  </si>
  <si>
    <t>Quel solide n'a aucun sommet ni aucune arête ?</t>
  </si>
  <si>
    <t>Quel solide a 4 faces, 4 sommets et 6 arêtes ?</t>
  </si>
  <si>
    <t>Quel solide a 6 faces, 8 sommets et 12 arêtes ?</t>
  </si>
  <si>
    <t>Combien y a-t-il de faces dans une sphère ?</t>
  </si>
  <si>
    <t>Combien y a-t-il de faces dans une pyramide ?</t>
  </si>
  <si>
    <t>Combien y a-t-il de faces dans un cube ?</t>
  </si>
  <si>
    <t>Combien y a-t-il de sommets dans une sphère ?</t>
  </si>
  <si>
    <t>Combien y a-t-il de sommets dans une pyramide ?</t>
  </si>
  <si>
    <t>Combien y a-t-il de sommets dans un cube ?</t>
  </si>
  <si>
    <t>Combien y a-t-il d'arêtes dans une sphère ?</t>
  </si>
  <si>
    <t>Combien y a-t-il d'arêtes dans une pyramide ?</t>
  </si>
  <si>
    <t>Combien y a-t-il d'arêtes dans un cube ?</t>
  </si>
  <si>
    <t>Relie chaque solide avec la propriété qui lui correspond</t>
  </si>
  <si>
    <t>La &lt;pyramide&gt; est un solide ayant &lt;4&gt; sommets, &lt;4&gt; faces et &lt;6&gt; arêtes</t>
  </si>
  <si>
    <t>Le &lt;cube&gt; est un solide ayant &lt;8&gt; sommets, &lt;6&gt; faces et &lt;12&gt; arêtes</t>
  </si>
  <si>
    <t>La &lt;sphère&gt; est un solide n'ayant ni sommet, ni arête</t>
  </si>
  <si>
    <t>Quel est le nom de ce solide ?</t>
  </si>
  <si>
    <t>Quel est le dessin correspondant à une sphère ?</t>
  </si>
  <si>
    <t>Quel est le dessin correspondant à un cube ?</t>
  </si>
  <si>
    <t>Quel est le dessin correspondant à une pyramide ?</t>
  </si>
  <si>
    <t>Retrouve toutes les sphères et colorie-les</t>
  </si>
  <si>
    <t>Retrouve toutes les pyramides et colorie-les</t>
  </si>
  <si>
    <t>Retrouve tous les cubes et colorie-les</t>
  </si>
  <si>
    <t>Associe les cartes qui représentent le même solide</t>
  </si>
  <si>
    <t>Associe les cartes qui représentent le nom ou le dessin du même solide</t>
  </si>
  <si>
    <t>Relie chaque solide avec son nom</t>
  </si>
  <si>
    <t>Retrouve toutes les sphères et déplace-les dans la maison des sphères</t>
  </si>
  <si>
    <t>Retrouve toutes les pyramides et déplace-les dans la maison des pyramides</t>
  </si>
  <si>
    <t>Retrouve tous les cubes et déplace-les dans la maison des cubes</t>
  </si>
  <si>
    <t>Combien y a-t-il de personnes devant toi si tu es le Xeme dans la file ? 
Il y a 10 personnes dans la file, tu es le 3e, combien y en a-t-il derrière toi dans la file ? 
Encercle le 4e élément en partant de la gauche</t>
  </si>
  <si>
    <t>AD</t>
  </si>
  <si>
    <t>SO</t>
  </si>
  <si>
    <t>MU</t>
  </si>
  <si>
    <t>DI</t>
  </si>
  <si>
    <t>FK_NumActivite_ID</t>
  </si>
  <si>
    <t>FK_Activite_ID</t>
  </si>
  <si>
    <t>FK_TypeRep_ID</t>
  </si>
  <si>
    <t>FK_ActiviteTypRep_ID</t>
  </si>
  <si>
    <t>N° Question</t>
  </si>
  <si>
    <t>Actif</t>
  </si>
  <si>
    <t>Type_Element1</t>
  </si>
  <si>
    <t>FK_Element1_ID</t>
  </si>
  <si>
    <t>nb</t>
  </si>
  <si>
    <t>Type_Element2</t>
  </si>
  <si>
    <t>FK_Element2_ID</t>
  </si>
  <si>
    <t>Type_Element3</t>
  </si>
  <si>
    <t>FK_Element3_ID</t>
  </si>
  <si>
    <t>Type_Element4</t>
  </si>
  <si>
    <t>FK_Element4_ID</t>
  </si>
  <si>
    <t>Type_Element5</t>
  </si>
  <si>
    <t>FK_Element5_ID</t>
  </si>
  <si>
    <t>Type_Element6</t>
  </si>
  <si>
    <t>FK_Element6_ID</t>
  </si>
  <si>
    <t>Type_Element7</t>
  </si>
  <si>
    <t>FK_Element7_ID</t>
  </si>
  <si>
    <t>Type_Element8</t>
  </si>
  <si>
    <t>FK_Element8_ID</t>
  </si>
  <si>
    <t>Objectif</t>
  </si>
  <si>
    <t>Question / Consigne</t>
  </si>
  <si>
    <t>Nb bonnes réponses</t>
  </si>
  <si>
    <t>Nb réponses</t>
  </si>
  <si>
    <t>CD-P-1-</t>
  </si>
  <si>
    <t>image</t>
  </si>
  <si>
    <t>texte</t>
  </si>
  <si>
    <t>ID_Rep</t>
  </si>
  <si>
    <t>zéro</t>
  </si>
  <si>
    <t>un</t>
  </si>
  <si>
    <t>deux</t>
  </si>
  <si>
    <t>trois</t>
  </si>
  <si>
    <t>quatre</t>
  </si>
  <si>
    <t>cinq</t>
  </si>
  <si>
    <t>six</t>
  </si>
  <si>
    <t>sept</t>
  </si>
  <si>
    <t>huit</t>
  </si>
  <si>
    <t>neuf</t>
  </si>
  <si>
    <t>dix</t>
  </si>
  <si>
    <t>onze</t>
  </si>
  <si>
    <t>douze</t>
  </si>
  <si>
    <t>treize</t>
  </si>
  <si>
    <t>quatorze</t>
  </si>
  <si>
    <t>quinze</t>
  </si>
  <si>
    <t>seize</t>
  </si>
  <si>
    <t>dix-sept</t>
  </si>
  <si>
    <t>dix-huit</t>
  </si>
  <si>
    <t>dix-neuf</t>
  </si>
  <si>
    <t>vingt</t>
  </si>
  <si>
    <t>vingt-un</t>
  </si>
  <si>
    <t>vingt-deux</t>
  </si>
  <si>
    <t>vingt-trois</t>
  </si>
  <si>
    <t>vingt-quatre</t>
  </si>
  <si>
    <t>vingt-cinq</t>
  </si>
  <si>
    <t>vingt-six</t>
  </si>
  <si>
    <t>vingt-sept</t>
  </si>
  <si>
    <t>vingt-huit</t>
  </si>
  <si>
    <t>vingt-neuf</t>
  </si>
  <si>
    <t>trente</t>
  </si>
  <si>
    <t>trente-un</t>
  </si>
  <si>
    <t>trente-deux</t>
  </si>
  <si>
    <t>trente-trois</t>
  </si>
  <si>
    <t>trente-quatre</t>
  </si>
  <si>
    <t>trente-cinq</t>
  </si>
  <si>
    <t>trente-six</t>
  </si>
  <si>
    <t>trente-sept</t>
  </si>
  <si>
    <t>trente-huit</t>
  </si>
  <si>
    <t>trente-neuf</t>
  </si>
  <si>
    <t>quarante</t>
  </si>
  <si>
    <t>quarante-un</t>
  </si>
  <si>
    <t>quarante-deux</t>
  </si>
  <si>
    <t>quarante-trois</t>
  </si>
  <si>
    <t>quarante-quatre</t>
  </si>
  <si>
    <t>quarante-cinq</t>
  </si>
  <si>
    <t>quarante-six</t>
  </si>
  <si>
    <t>quarante-sept</t>
  </si>
  <si>
    <t>quarante-huit</t>
  </si>
  <si>
    <t>quarante-neuf</t>
  </si>
  <si>
    <t>cinquante</t>
  </si>
  <si>
    <t>cinquante-un</t>
  </si>
  <si>
    <t>cinquante-deux</t>
  </si>
  <si>
    <t>cinquante-trois</t>
  </si>
  <si>
    <t>cinquante-quatre</t>
  </si>
  <si>
    <t>cinquante-cinq</t>
  </si>
  <si>
    <t>cinquante-six</t>
  </si>
  <si>
    <t>cinquante-sept</t>
  </si>
  <si>
    <t>cinquante-huit</t>
  </si>
  <si>
    <t>cinquante-neuf</t>
  </si>
  <si>
    <t>soixante</t>
  </si>
  <si>
    <t>soixante-un</t>
  </si>
  <si>
    <t>soixante-deux</t>
  </si>
  <si>
    <t>soixante-trois</t>
  </si>
  <si>
    <t>soixante-quatre</t>
  </si>
  <si>
    <t>soixante-cinq</t>
  </si>
  <si>
    <t>soixante-six</t>
  </si>
  <si>
    <t>soixante-sept</t>
  </si>
  <si>
    <t>soixante-huit</t>
  </si>
  <si>
    <t>soixante-neuf</t>
  </si>
  <si>
    <t>soixante-dix</t>
  </si>
  <si>
    <t>soixante-onze</t>
  </si>
  <si>
    <t>soixante-douze</t>
  </si>
  <si>
    <t>soixante-treize</t>
  </si>
  <si>
    <t>soixante-quatorze</t>
  </si>
  <si>
    <t>soixante-quinze</t>
  </si>
  <si>
    <t>soixante-seize</t>
  </si>
  <si>
    <t>soixante-dix-sept</t>
  </si>
  <si>
    <t>soixante-dix-huit</t>
  </si>
  <si>
    <t>soixante-dix-neuf</t>
  </si>
  <si>
    <t>quatre-vingt</t>
  </si>
  <si>
    <t>quatre-vingt-un</t>
  </si>
  <si>
    <t>quatre-vingt-deux</t>
  </si>
  <si>
    <t>quatre-vingt-trois</t>
  </si>
  <si>
    <t>quatre-vingt-quatre</t>
  </si>
  <si>
    <t>quatre-vingt-cinq</t>
  </si>
  <si>
    <t>quatre-vingt-six</t>
  </si>
  <si>
    <t>quatre-vingt-sept</t>
  </si>
  <si>
    <t>quatre-vingt-huit</t>
  </si>
  <si>
    <t>quatre-vingt-neuf</t>
  </si>
  <si>
    <t>quatre-vingt-dix</t>
  </si>
  <si>
    <t>quatre-vingt-onze</t>
  </si>
  <si>
    <t>quatre-vingt-douze</t>
  </si>
  <si>
    <t>quatre-vingt-treize</t>
  </si>
  <si>
    <t>quatre-vingt-quatorze</t>
  </si>
  <si>
    <t>quatre-vingt-quinze</t>
  </si>
  <si>
    <t>quatre-vingt-seize</t>
  </si>
  <si>
    <t>quatre-vingt-dix-sept</t>
  </si>
  <si>
    <t>quatre-vingt-dix-huit</t>
  </si>
  <si>
    <t>quatre-vingt-dix-neuf</t>
  </si>
  <si>
    <t>cent</t>
  </si>
  <si>
    <t>cent un</t>
  </si>
  <si>
    <t>cent deux</t>
  </si>
  <si>
    <t>cent trois</t>
  </si>
  <si>
    <t>cent quatre</t>
  </si>
  <si>
    <t>cent cinq</t>
  </si>
  <si>
    <t>cent six</t>
  </si>
  <si>
    <t>cent sept</t>
  </si>
  <si>
    <t>cent huit</t>
  </si>
  <si>
    <t>cent neuf</t>
  </si>
  <si>
    <t>cent dix</t>
  </si>
  <si>
    <t>cent onze</t>
  </si>
  <si>
    <t>cent douze</t>
  </si>
  <si>
    <t>cent treize</t>
  </si>
  <si>
    <t>cent quatorze</t>
  </si>
  <si>
    <t>cent quinze</t>
  </si>
  <si>
    <t>cent seize</t>
  </si>
  <si>
    <t>cent dix-sept</t>
  </si>
  <si>
    <t>cent dix-huit</t>
  </si>
  <si>
    <t>cent dix-neuf</t>
  </si>
  <si>
    <t>cent vingt</t>
  </si>
  <si>
    <t>cent vingt-un</t>
  </si>
  <si>
    <t>cent vingt-deux</t>
  </si>
  <si>
    <t>cent vingt-trois</t>
  </si>
  <si>
    <t>cent vingt-quatre</t>
  </si>
  <si>
    <t>cent vingt-cinq</t>
  </si>
  <si>
    <t>cent vingt-six</t>
  </si>
  <si>
    <t>cent vingt-sept</t>
  </si>
  <si>
    <t>cent vingt-huit</t>
  </si>
  <si>
    <t>cent vingt-neuf</t>
  </si>
  <si>
    <t>cent trente</t>
  </si>
  <si>
    <t>cent trente-un</t>
  </si>
  <si>
    <t>cent trente-deux</t>
  </si>
  <si>
    <t>cent trente-trois</t>
  </si>
  <si>
    <t>cent trente-quatre</t>
  </si>
  <si>
    <t>cent trente-cinq</t>
  </si>
  <si>
    <t>cent trente-six</t>
  </si>
  <si>
    <t>cent trente-sept</t>
  </si>
  <si>
    <t>cent trente-huit</t>
  </si>
  <si>
    <t>cent trente-neuf</t>
  </si>
  <si>
    <t>cent quarante</t>
  </si>
  <si>
    <t>cent quarante-un</t>
  </si>
  <si>
    <t>cent quarante-deux</t>
  </si>
  <si>
    <t>cent quarante-trois</t>
  </si>
  <si>
    <t>cent quarante-quatre</t>
  </si>
  <si>
    <t>cent quarante-cinq</t>
  </si>
  <si>
    <t>cent quarante-six</t>
  </si>
  <si>
    <t>cent quarante-sept</t>
  </si>
  <si>
    <t>cent quarante-huit</t>
  </si>
  <si>
    <t>cent quarante-neuf</t>
  </si>
  <si>
    <t>cent cinquante</t>
  </si>
  <si>
    <t>cent cinquante-un</t>
  </si>
  <si>
    <t>cent cinquante-deux</t>
  </si>
  <si>
    <t>cent cinquante-trois</t>
  </si>
  <si>
    <t>cent cinquante-quatre</t>
  </si>
  <si>
    <t>cent cinquante-cinq</t>
  </si>
  <si>
    <t>cent cinquante-six</t>
  </si>
  <si>
    <t>cent cinquante-sept</t>
  </si>
  <si>
    <t>cent cinquante-huit</t>
  </si>
  <si>
    <t>cent cinquante-neuf</t>
  </si>
  <si>
    <t>cent soixante</t>
  </si>
  <si>
    <t>cent soixante-un</t>
  </si>
  <si>
    <t>cent soixante-deux</t>
  </si>
  <si>
    <t>cent soixante-trois</t>
  </si>
  <si>
    <t>cent soixante-quatre</t>
  </si>
  <si>
    <t>cent soixante-cinq</t>
  </si>
  <si>
    <t>cent soixante-six</t>
  </si>
  <si>
    <t>cent soixante-sept</t>
  </si>
  <si>
    <t>cent soixante-huit</t>
  </si>
  <si>
    <t>cent soixante-neuf</t>
  </si>
  <si>
    <t>cent soixante-dix</t>
  </si>
  <si>
    <t>cent soixante-onze</t>
  </si>
  <si>
    <t>cent soixante-douze</t>
  </si>
  <si>
    <t>cent soixante-treize</t>
  </si>
  <si>
    <t>cent soixante-quatorze</t>
  </si>
  <si>
    <t>cent soixante-quinze</t>
  </si>
  <si>
    <t>cent soixante-seize</t>
  </si>
  <si>
    <t>cent soixante-dix-sept</t>
  </si>
  <si>
    <t>cent soixante-dix-huit</t>
  </si>
  <si>
    <t>cent soixante-dix-neuf</t>
  </si>
  <si>
    <t>cent quatre-vingt</t>
  </si>
  <si>
    <t>cent quatre-vingt-un</t>
  </si>
  <si>
    <t>cent quatre-vingt-deux</t>
  </si>
  <si>
    <t>cent quatre-vingt-trois</t>
  </si>
  <si>
    <t>cent quatre-vingt-quatre</t>
  </si>
  <si>
    <t>cent quatre-vingt-cinq</t>
  </si>
  <si>
    <t>cent quatre-vingt-six</t>
  </si>
  <si>
    <t>cent quatre-vingt-sept</t>
  </si>
  <si>
    <t>cent quatre-vingt-huit</t>
  </si>
  <si>
    <t>cent quatre-vingt-neuf</t>
  </si>
  <si>
    <t>cent quatre-vingt-dix</t>
  </si>
  <si>
    <t>cent quatre-vingt-onze</t>
  </si>
  <si>
    <t>cent quatre-vingt-douze</t>
  </si>
  <si>
    <t>cent quatre-vingt-treize</t>
  </si>
  <si>
    <t>cent quatre-vingt-quatorze</t>
  </si>
  <si>
    <t>cent quatre-vingt-quinze</t>
  </si>
  <si>
    <t>cent quatre-vingt-seize</t>
  </si>
  <si>
    <t>cent quatre-vingt-dix-sept</t>
  </si>
  <si>
    <t>cent quatre-vingt-dix-huit</t>
  </si>
  <si>
    <t>cent quatre-vingt-dix-neuf</t>
  </si>
  <si>
    <t>deux cents</t>
  </si>
  <si>
    <t>deux cents un</t>
  </si>
  <si>
    <t>deux cents deux</t>
  </si>
  <si>
    <t>deux cents trois</t>
  </si>
  <si>
    <t>deux cents quatre</t>
  </si>
  <si>
    <t>deux cents cinq</t>
  </si>
  <si>
    <t>deux cents six</t>
  </si>
  <si>
    <t>deux cents sept</t>
  </si>
  <si>
    <t>deux cents huit</t>
  </si>
  <si>
    <t>deux cents neuf</t>
  </si>
  <si>
    <t>deux cents dix</t>
  </si>
  <si>
    <t>deux cents onze</t>
  </si>
  <si>
    <t>deux cents douze</t>
  </si>
  <si>
    <t>deux cents treize</t>
  </si>
  <si>
    <t>deux cents quatorze</t>
  </si>
  <si>
    <t>deux cents quinze</t>
  </si>
  <si>
    <t>deux cents seize</t>
  </si>
  <si>
    <t>deux cents dix-sept</t>
  </si>
  <si>
    <t>deux cents dix-huit</t>
  </si>
  <si>
    <t>deux cents dix-neuf</t>
  </si>
  <si>
    <t>deux cents vingt</t>
  </si>
  <si>
    <t>deux cents vingt-un</t>
  </si>
  <si>
    <t>deux cents vingt-deux</t>
  </si>
  <si>
    <t>deux cents vingt-trois</t>
  </si>
  <si>
    <t>deux cents vingt-quatre</t>
  </si>
  <si>
    <t>deux cents vingt-cinq</t>
  </si>
  <si>
    <t>deux cents vingt-six</t>
  </si>
  <si>
    <t>deux cents vingt-sept</t>
  </si>
  <si>
    <t>deux cents vingt-huit</t>
  </si>
  <si>
    <t>deux cents vingt-neuf</t>
  </si>
  <si>
    <t>deux cents trente</t>
  </si>
  <si>
    <t>deux cents trente-un</t>
  </si>
  <si>
    <t>deux cents trente-deux</t>
  </si>
  <si>
    <t>deux cents trente-trois</t>
  </si>
  <si>
    <t>deux cents trente-quatre</t>
  </si>
  <si>
    <t>deux cents trente-cinq</t>
  </si>
  <si>
    <t>deux cents trente-six</t>
  </si>
  <si>
    <t>deux cents trente-sept</t>
  </si>
  <si>
    <t>deux cents trente-huit</t>
  </si>
  <si>
    <t>deux cents trente-neuf</t>
  </si>
  <si>
    <t>deux cents quarante</t>
  </si>
  <si>
    <t>deux cents quarante-un</t>
  </si>
  <si>
    <t>deux cents quarante-deux</t>
  </si>
  <si>
    <t>deux cents quarante-trois</t>
  </si>
  <si>
    <t>deux cents quarante-quatre</t>
  </si>
  <si>
    <t>deux cents quarante-cinq</t>
  </si>
  <si>
    <t>deux cents quarante-six</t>
  </si>
  <si>
    <t>deux cents quarante-sept</t>
  </si>
  <si>
    <t>deux cents quarante-huit</t>
  </si>
  <si>
    <t>deux cents quarante-neuf</t>
  </si>
  <si>
    <t>deux cents cinquante</t>
  </si>
  <si>
    <t>deux cents cinquante-un</t>
  </si>
  <si>
    <t>deux cents cinquante-deux</t>
  </si>
  <si>
    <t>deux cents cinquante-trois</t>
  </si>
  <si>
    <t>deux cents cinquante-quatre</t>
  </si>
  <si>
    <t>deux cents cinquante-cinq</t>
  </si>
  <si>
    <t>deux cents cinquante-six</t>
  </si>
  <si>
    <t>deux cents cinquante-sept</t>
  </si>
  <si>
    <t>deux cents cinquante-huit</t>
  </si>
  <si>
    <t>deux cents cinquante-neuf</t>
  </si>
  <si>
    <t>deux cents soixante</t>
  </si>
  <si>
    <t>deux cents soixante-un</t>
  </si>
  <si>
    <t>deux cents soixante-deux</t>
  </si>
  <si>
    <t>deux cents soixante-trois</t>
  </si>
  <si>
    <t>deux cents soixante-quatre</t>
  </si>
  <si>
    <t>deux cents soixante-cinq</t>
  </si>
  <si>
    <t>deux cents soixante-six</t>
  </si>
  <si>
    <t>deux cents soixante-sept</t>
  </si>
  <si>
    <t>deux cents soixante-huit</t>
  </si>
  <si>
    <t>deux cents soixante-neuf</t>
  </si>
  <si>
    <t>deux cents soixante-dix</t>
  </si>
  <si>
    <t>deux cents soixante-onze</t>
  </si>
  <si>
    <t>deux cents soixante-douze</t>
  </si>
  <si>
    <t>deux cents soixante-treize</t>
  </si>
  <si>
    <t>deux cents soixante-quatorze</t>
  </si>
  <si>
    <t>deux cents soixante-quinze</t>
  </si>
  <si>
    <t>deux cents soixante-seize</t>
  </si>
  <si>
    <t>deux cents soixante-dix-sept</t>
  </si>
  <si>
    <t>deux cents soixante-dix-huit</t>
  </si>
  <si>
    <t>deux cents soixante-dix-neuf</t>
  </si>
  <si>
    <t>deux cents quatre-vingt</t>
  </si>
  <si>
    <t>deux cents quatre-vingt-un</t>
  </si>
  <si>
    <t>deux cents quatre-vingt-deux</t>
  </si>
  <si>
    <t>deux cents quatre-vingt-trois</t>
  </si>
  <si>
    <t>deux cents quatre-vingt-quatre</t>
  </si>
  <si>
    <t>deux cents quatre-vingt-cinq</t>
  </si>
  <si>
    <t>deux cents quatre-vingt-six</t>
  </si>
  <si>
    <t>deux cents quatre-vingt-sept</t>
  </si>
  <si>
    <t>deux cents quatre-vingt-huit</t>
  </si>
  <si>
    <t>deux cents quatre-vingt-neuf</t>
  </si>
  <si>
    <t>deux cents quatre-vingt-dix</t>
  </si>
  <si>
    <t>deux cents quatre-vingt-onze</t>
  </si>
  <si>
    <t>deux cents quatre-vingt-douze</t>
  </si>
  <si>
    <t>deux cents quatre-vingt-treize</t>
  </si>
  <si>
    <t>deux cents quatre-vingt-quatorze</t>
  </si>
  <si>
    <t>deux cents quatre-vingt-quinze</t>
  </si>
  <si>
    <t>deux cents quatre-vingt-seize</t>
  </si>
  <si>
    <t>deux cents quatre-vingt-dix-sept</t>
  </si>
  <si>
    <t>deux cents quatre-vingt-dix-huit</t>
  </si>
  <si>
    <t>deux cents quatre-vingt-dix-neuf</t>
  </si>
  <si>
    <t>trois cents</t>
  </si>
  <si>
    <t>trois cents un</t>
  </si>
  <si>
    <t>trois cents deux</t>
  </si>
  <si>
    <t>trois cents trois</t>
  </si>
  <si>
    <t>trois cents quatre</t>
  </si>
  <si>
    <t>trois cents cinq</t>
  </si>
  <si>
    <t>trois cents six</t>
  </si>
  <si>
    <t>trois cents sept</t>
  </si>
  <si>
    <t>trois cents huit</t>
  </si>
  <si>
    <t>trois cents neuf</t>
  </si>
  <si>
    <t>trois cents dix</t>
  </si>
  <si>
    <t>trois cents onze</t>
  </si>
  <si>
    <t>trois cents douze</t>
  </si>
  <si>
    <t>trois cents treize</t>
  </si>
  <si>
    <t>trois cents quatorze</t>
  </si>
  <si>
    <t>trois cents quinze</t>
  </si>
  <si>
    <t>trois cents seize</t>
  </si>
  <si>
    <t>trois cents dix-sept</t>
  </si>
  <si>
    <t>trois cents dix-huit</t>
  </si>
  <si>
    <t>trois cents dix-neuf</t>
  </si>
  <si>
    <t>trois cents vingt</t>
  </si>
  <si>
    <t>trois cents vingt-un</t>
  </si>
  <si>
    <t>trois cents vingt-deux</t>
  </si>
  <si>
    <t>trois cents vingt-trois</t>
  </si>
  <si>
    <t>trois cents vingt-quatre</t>
  </si>
  <si>
    <t>trois cents vingt-cinq</t>
  </si>
  <si>
    <t>trois cents vingt-six</t>
  </si>
  <si>
    <t>trois cents vingt-sept</t>
  </si>
  <si>
    <t>trois cents vingt-huit</t>
  </si>
  <si>
    <t>trois cents vingt-neuf</t>
  </si>
  <si>
    <t>trois cents trente</t>
  </si>
  <si>
    <t>trois cents trente-un</t>
  </si>
  <si>
    <t>trois cents trente-deux</t>
  </si>
  <si>
    <t>trois cents trente-trois</t>
  </si>
  <si>
    <t>trois cents trente-quatre</t>
  </si>
  <si>
    <t>trois cents trente-cinq</t>
  </si>
  <si>
    <t>trois cents trente-six</t>
  </si>
  <si>
    <t>trois cents trente-sept</t>
  </si>
  <si>
    <t>trois cents trente-huit</t>
  </si>
  <si>
    <t>trois cents trente-neuf</t>
  </si>
  <si>
    <t>trois cents quarante</t>
  </si>
  <si>
    <t>trois cents quarante-un</t>
  </si>
  <si>
    <t>trois cents quarante-deux</t>
  </si>
  <si>
    <t>trois cents quarante-trois</t>
  </si>
  <si>
    <t>trois cents quarante-quatre</t>
  </si>
  <si>
    <t>trois cents quarante-cinq</t>
  </si>
  <si>
    <t>trois cents quarante-six</t>
  </si>
  <si>
    <t>trois cents quarante-sept</t>
  </si>
  <si>
    <t>trois cents quarante-huit</t>
  </si>
  <si>
    <t>trois cents quarante-neuf</t>
  </si>
  <si>
    <t>trois cents cinquante</t>
  </si>
  <si>
    <t>trois cents cinquante-un</t>
  </si>
  <si>
    <t>trois cents cinquante-deux</t>
  </si>
  <si>
    <t>trois cents cinquante-trois</t>
  </si>
  <si>
    <t>trois cents cinquante-quatre</t>
  </si>
  <si>
    <t>trois cents cinquante-cinq</t>
  </si>
  <si>
    <t>trois cents cinquante-six</t>
  </si>
  <si>
    <t>trois cents cinquante-sept</t>
  </si>
  <si>
    <t>trois cents cinquante-huit</t>
  </si>
  <si>
    <t>trois cents cinquante-neuf</t>
  </si>
  <si>
    <t>trois cents soixante</t>
  </si>
  <si>
    <t>trois cents soixante-un</t>
  </si>
  <si>
    <t>trois cents soixante-deux</t>
  </si>
  <si>
    <t>trois cents soixante-trois</t>
  </si>
  <si>
    <t>trois cents soixante-quatre</t>
  </si>
  <si>
    <t>trois cents soixante-cinq</t>
  </si>
  <si>
    <t>trois cents soixante-six</t>
  </si>
  <si>
    <t>trois cents soixante-sept</t>
  </si>
  <si>
    <t>trois cents soixante-huit</t>
  </si>
  <si>
    <t>trois cents soixante-neuf</t>
  </si>
  <si>
    <t>trois cents soixante-dix</t>
  </si>
  <si>
    <t>trois cents soixante-onze</t>
  </si>
  <si>
    <t>trois cents soixante-douze</t>
  </si>
  <si>
    <t>trois cents soixante-treize</t>
  </si>
  <si>
    <t>trois cents soixante-quatorze</t>
  </si>
  <si>
    <t>trois cents soixante-quinze</t>
  </si>
  <si>
    <t>trois cents soixante-seize</t>
  </si>
  <si>
    <t>trois cents soixante-dix-sept</t>
  </si>
  <si>
    <t>trois cents soixante-dix-huit</t>
  </si>
  <si>
    <t>trois cents soixante-dix-neuf</t>
  </si>
  <si>
    <t>trois cents quatre-vingt</t>
  </si>
  <si>
    <t>trois cents quatre-vingt-un</t>
  </si>
  <si>
    <t>trois cents quatre-vingt-deux</t>
  </si>
  <si>
    <t>trois cents quatre-vingt-trois</t>
  </si>
  <si>
    <t>trois cents quatre-vingt-quatre</t>
  </si>
  <si>
    <t>trois cents quatre-vingt-cinq</t>
  </si>
  <si>
    <t>trois cents quatre-vingt-six</t>
  </si>
  <si>
    <t>trois cents quatre-vingt-sept</t>
  </si>
  <si>
    <t>trois cents quatre-vingt-huit</t>
  </si>
  <si>
    <t>trois cents quatre-vingt-neuf</t>
  </si>
  <si>
    <t>trois cents quatre-vingt-dix</t>
  </si>
  <si>
    <t>trois cents quatre-vingt-onze</t>
  </si>
  <si>
    <t>trois cents quatre-vingt-douze</t>
  </si>
  <si>
    <t>trois cents quatre-vingt-treize</t>
  </si>
  <si>
    <t>trois cents quatre-vingt-quatorze</t>
  </si>
  <si>
    <t>trois cents quatre-vingt-quinze</t>
  </si>
  <si>
    <t>trois cents quatre-vingt-seize</t>
  </si>
  <si>
    <t>trois cents quatre-vingt-dix-sept</t>
  </si>
  <si>
    <t>trois cents quatre-vingt-dix-huit</t>
  </si>
  <si>
    <t>trois cents quatre-vingt-dix-neuf</t>
  </si>
  <si>
    <t>quatre cents</t>
  </si>
  <si>
    <t>quatre cents un</t>
  </si>
  <si>
    <t>quatre cents deux</t>
  </si>
  <si>
    <t>quatre cents trois</t>
  </si>
  <si>
    <t>quatre cents quatre</t>
  </si>
  <si>
    <t>quatre cents cinq</t>
  </si>
  <si>
    <t>quatre cents six</t>
  </si>
  <si>
    <t>quatre cents sept</t>
  </si>
  <si>
    <t>quatre cents huit</t>
  </si>
  <si>
    <t>quatre cents neuf</t>
  </si>
  <si>
    <t>quatre cents dix</t>
  </si>
  <si>
    <t>quatre cents onze</t>
  </si>
  <si>
    <t>quatre cents douze</t>
  </si>
  <si>
    <t>quatre cents treize</t>
  </si>
  <si>
    <t>quatre cents quatorze</t>
  </si>
  <si>
    <t>quatre cents quinze</t>
  </si>
  <si>
    <t>quatre cents seize</t>
  </si>
  <si>
    <t>quatre cents dix-sept</t>
  </si>
  <si>
    <t>quatre cents dix-huit</t>
  </si>
  <si>
    <t>quatre cents dix-neuf</t>
  </si>
  <si>
    <t>quatre cents vingt</t>
  </si>
  <si>
    <t>quatre cents vingt-un</t>
  </si>
  <si>
    <t>quatre cents vingt-deux</t>
  </si>
  <si>
    <t>quatre cents vingt-trois</t>
  </si>
  <si>
    <t>quatre cents vingt-quatre</t>
  </si>
  <si>
    <t>quatre cents vingt-cinq</t>
  </si>
  <si>
    <t>quatre cents vingt-six</t>
  </si>
  <si>
    <t>quatre cents vingt-sept</t>
  </si>
  <si>
    <t>quatre cents vingt-huit</t>
  </si>
  <si>
    <t>quatre cents vingt-neuf</t>
  </si>
  <si>
    <t>quatre cents trente</t>
  </si>
  <si>
    <t>quatre cents trente-un</t>
  </si>
  <si>
    <t>quatre cents trente-deux</t>
  </si>
  <si>
    <t>quatre cents trente-trois</t>
  </si>
  <si>
    <t>quatre cents trente-quatre</t>
  </si>
  <si>
    <t>quatre cents trente-cinq</t>
  </si>
  <si>
    <t>quatre cents trente-six</t>
  </si>
  <si>
    <t>quatre cents trente-sept</t>
  </si>
  <si>
    <t>quatre cents trente-huit</t>
  </si>
  <si>
    <t>quatre cents trente-neuf</t>
  </si>
  <si>
    <t>quatre cents quarante</t>
  </si>
  <si>
    <t>quatre cents quarante-un</t>
  </si>
  <si>
    <t>quatre cents quarante-deux</t>
  </si>
  <si>
    <t>quatre cents quarante-trois</t>
  </si>
  <si>
    <t>quatre cents quarante-quatre</t>
  </si>
  <si>
    <t>quatre cents quarante-cinq</t>
  </si>
  <si>
    <t>quatre cents quarante-six</t>
  </si>
  <si>
    <t>quatre cents quarante-sept</t>
  </si>
  <si>
    <t>quatre cents quarante-huit</t>
  </si>
  <si>
    <t>quatre cents quarante-neuf</t>
  </si>
  <si>
    <t>quatre cents cinquante</t>
  </si>
  <si>
    <t>quatre cents cinquante-un</t>
  </si>
  <si>
    <t>quatre cents cinquante-deux</t>
  </si>
  <si>
    <t>quatre cents cinquante-trois</t>
  </si>
  <si>
    <t>quatre cents cinquante-quatre</t>
  </si>
  <si>
    <t>quatre cents cinquante-cinq</t>
  </si>
  <si>
    <t>quatre cents cinquante-six</t>
  </si>
  <si>
    <t>quatre cents cinquante-sept</t>
  </si>
  <si>
    <t>quatre cents cinquante-huit</t>
  </si>
  <si>
    <t>quatre cents cinquante-neuf</t>
  </si>
  <si>
    <t>quatre cents soixante</t>
  </si>
  <si>
    <t>quatre cents soixante-un</t>
  </si>
  <si>
    <t>quatre cents soixante-deux</t>
  </si>
  <si>
    <t>quatre cents soixante-trois</t>
  </si>
  <si>
    <t>quatre cents soixante-quatre</t>
  </si>
  <si>
    <t>quatre cents soixante-cinq</t>
  </si>
  <si>
    <t>quatre cents soixante-six</t>
  </si>
  <si>
    <t>quatre cents soixante-sept</t>
  </si>
  <si>
    <t>quatre cents soixante-huit</t>
  </si>
  <si>
    <t>quatre cents soixante-neuf</t>
  </si>
  <si>
    <t>quatre cents soixante-dix</t>
  </si>
  <si>
    <t>quatre cents soixante-onze</t>
  </si>
  <si>
    <t>quatre cents soixante-douze</t>
  </si>
  <si>
    <t>quatre cents soixante-treize</t>
  </si>
  <si>
    <t>quatre cents soixante-quatorze</t>
  </si>
  <si>
    <t>quatre cents soixante-quinze</t>
  </si>
  <si>
    <t>quatre cents soixante-seize</t>
  </si>
  <si>
    <t>quatre cents soixante-dix-sept</t>
  </si>
  <si>
    <t>quatre cents soixante-dix-huit</t>
  </si>
  <si>
    <t>quatre cents soixante-dix-neuf</t>
  </si>
  <si>
    <t>quatre cents quatre-vingt</t>
  </si>
  <si>
    <t>quatre cents quatre-vingt-un</t>
  </si>
  <si>
    <t>quatre cents quatre-vingt-deux</t>
  </si>
  <si>
    <t>quatre cents quatre-vingt-trois</t>
  </si>
  <si>
    <t>quatre cents quatre-vingt-quatre</t>
  </si>
  <si>
    <t>quatre cents quatre-vingt-cinq</t>
  </si>
  <si>
    <t>quatre cents quatre-vingt-six</t>
  </si>
  <si>
    <t>quatre cents quatre-vingt-sept</t>
  </si>
  <si>
    <t>quatre cents quatre-vingt-huit</t>
  </si>
  <si>
    <t>quatre cents quatre-vingt-neuf</t>
  </si>
  <si>
    <t>quatre cents quatre-vingt-dix</t>
  </si>
  <si>
    <t>quatre cents quatre-vingt-onze</t>
  </si>
  <si>
    <t>quatre cents quatre-vingt-douze</t>
  </si>
  <si>
    <t>quatre cents quatre-vingt-treize</t>
  </si>
  <si>
    <t>quatre cents quatre-vingt-quatorze</t>
  </si>
  <si>
    <t>quatre cents quatre-vingt-quinze</t>
  </si>
  <si>
    <t>quatre cents quatre-vingt-seize</t>
  </si>
  <si>
    <t>quatre cents quatre-vingt-dix-sept</t>
  </si>
  <si>
    <t>quatre cents quatre-vingt-dix-huit</t>
  </si>
  <si>
    <t>quatre cents quatre-vingt-dix-neuf</t>
  </si>
  <si>
    <t>cinq cents</t>
  </si>
  <si>
    <t>cinq cents un</t>
  </si>
  <si>
    <t>cinq cents deux</t>
  </si>
  <si>
    <t>cinq cents trois</t>
  </si>
  <si>
    <t>cinq cents quatre</t>
  </si>
  <si>
    <t>cinq cents cinq</t>
  </si>
  <si>
    <t>cinq cents six</t>
  </si>
  <si>
    <t>cinq cents sept</t>
  </si>
  <si>
    <t>cinq cents huit</t>
  </si>
  <si>
    <t>cinq cents neuf</t>
  </si>
  <si>
    <t>cinq cents dix</t>
  </si>
  <si>
    <t>cinq cents onze</t>
  </si>
  <si>
    <t>cinq cents douze</t>
  </si>
  <si>
    <t>cinq cents treize</t>
  </si>
  <si>
    <t>cinq cents quatorze</t>
  </si>
  <si>
    <t>cinq cents quinze</t>
  </si>
  <si>
    <t>cinq cents seize</t>
  </si>
  <si>
    <t>cinq cents dix-sept</t>
  </si>
  <si>
    <t>cinq cents dix-huit</t>
  </si>
  <si>
    <t>cinq cents dix-neuf</t>
  </si>
  <si>
    <t>cinq cents vingt</t>
  </si>
  <si>
    <t>cinq cents vingt-un</t>
  </si>
  <si>
    <t>cinq cents vingt-deux</t>
  </si>
  <si>
    <t>cinq cents vingt-trois</t>
  </si>
  <si>
    <t>cinq cents vingt-quatre</t>
  </si>
  <si>
    <t>cinq cents vingt-cinq</t>
  </si>
  <si>
    <t>cinq cents vingt-six</t>
  </si>
  <si>
    <t>cinq cents vingt-sept</t>
  </si>
  <si>
    <t>cinq cents vingt-huit</t>
  </si>
  <si>
    <t>cinq cents vingt-neuf</t>
  </si>
  <si>
    <t>cinq cents trente</t>
  </si>
  <si>
    <t>cinq cents trente-un</t>
  </si>
  <si>
    <t>cinq cents trente-deux</t>
  </si>
  <si>
    <t>cinq cents trente-trois</t>
  </si>
  <si>
    <t>cinq cents trente-quatre</t>
  </si>
  <si>
    <t>cinq cents trente-cinq</t>
  </si>
  <si>
    <t>cinq cents trente-six</t>
  </si>
  <si>
    <t>cinq cents trente-sept</t>
  </si>
  <si>
    <t>cinq cents trente-huit</t>
  </si>
  <si>
    <t>cinq cents trente-neuf</t>
  </si>
  <si>
    <t>cinq cents quarante</t>
  </si>
  <si>
    <t>cinq cents quarante-un</t>
  </si>
  <si>
    <t>cinq cents quarante-deux</t>
  </si>
  <si>
    <t>cinq cents quarante-trois</t>
  </si>
  <si>
    <t>cinq cents quarante-quatre</t>
  </si>
  <si>
    <t>cinq cents quarante-cinq</t>
  </si>
  <si>
    <t>cinq cents quarante-six</t>
  </si>
  <si>
    <t>cinq cents quarante-sept</t>
  </si>
  <si>
    <t>cinq cents quarante-huit</t>
  </si>
  <si>
    <t>cinq cents quarante-neuf</t>
  </si>
  <si>
    <t>cinq cents cinquante</t>
  </si>
  <si>
    <t>cinq cents cinquante-un</t>
  </si>
  <si>
    <t>cinq cents cinquante-deux</t>
  </si>
  <si>
    <t>cinq cents cinquante-trois</t>
  </si>
  <si>
    <t>cinq cents cinquante-quatre</t>
  </si>
  <si>
    <t>cinq cents cinquante-cinq</t>
  </si>
  <si>
    <t>cinq cents cinquante-six</t>
  </si>
  <si>
    <t>cinq cents cinquante-sept</t>
  </si>
  <si>
    <t>cinq cents cinquante-huit</t>
  </si>
  <si>
    <t>cinq cents cinquante-neuf</t>
  </si>
  <si>
    <t>cinq cents soixante</t>
  </si>
  <si>
    <t>cinq cents soixante-un</t>
  </si>
  <si>
    <t>cinq cents soixante-deux</t>
  </si>
  <si>
    <t>cinq cents soixante-trois</t>
  </si>
  <si>
    <t>cinq cents soixante-quatre</t>
  </si>
  <si>
    <t>cinq cents soixante-cinq</t>
  </si>
  <si>
    <t>cinq cents soixante-six</t>
  </si>
  <si>
    <t>cinq cents soixante-sept</t>
  </si>
  <si>
    <t>cinq cents soixante-huit</t>
  </si>
  <si>
    <t>cinq cents soixante-neuf</t>
  </si>
  <si>
    <t>cinq cents soixante-dix</t>
  </si>
  <si>
    <t>cinq cents soixante-onze</t>
  </si>
  <si>
    <t>cinq cents soixante-douze</t>
  </si>
  <si>
    <t>cinq cents soixante-treize</t>
  </si>
  <si>
    <t>cinq cents soixante-quatorze</t>
  </si>
  <si>
    <t>cinq cents soixante-quinze</t>
  </si>
  <si>
    <t>cinq cents soixante-seize</t>
  </si>
  <si>
    <t>cinq cents soixante-dix-sept</t>
  </si>
  <si>
    <t>cinq cents soixante-dix-huit</t>
  </si>
  <si>
    <t>cinq cents soixante-dix-neuf</t>
  </si>
  <si>
    <t>cinq cents quatre-vingt</t>
  </si>
  <si>
    <t>cinq cents quatre-vingt-un</t>
  </si>
  <si>
    <t>cinq cents quatre-vingt-deux</t>
  </si>
  <si>
    <t>cinq cents quatre-vingt-trois</t>
  </si>
  <si>
    <t>cinq cents quatre-vingt-quatre</t>
  </si>
  <si>
    <t>cinq cents quatre-vingt-cinq</t>
  </si>
  <si>
    <t>cinq cents quatre-vingt-six</t>
  </si>
  <si>
    <t>cinq cents quatre-vingt-sept</t>
  </si>
  <si>
    <t>cinq cents quatre-vingt-huit</t>
  </si>
  <si>
    <t>cinq cents quatre-vingt-neuf</t>
  </si>
  <si>
    <t>cinq cents quatre-vingt-dix</t>
  </si>
  <si>
    <t>cinq cents quatre-vingt-onze</t>
  </si>
  <si>
    <t>cinq cents quatre-vingt-douze</t>
  </si>
  <si>
    <t>cinq cents quatre-vingt-treize</t>
  </si>
  <si>
    <t>cinq cents quatre-vingt-quatorze</t>
  </si>
  <si>
    <t>cinq cents quatre-vingt-quinze</t>
  </si>
  <si>
    <t>cinq cents quatre-vingt-seize</t>
  </si>
  <si>
    <t>cinq cents quatre-vingt-dix-sept</t>
  </si>
  <si>
    <t>cinq cents quatre-vingt-dix-huit</t>
  </si>
  <si>
    <t>cinq cents quatre-vingt-dix-neuf</t>
  </si>
  <si>
    <t>fk_img_id</t>
  </si>
  <si>
    <t>FK_rep_ID</t>
  </si>
  <si>
    <t>BonneRep</t>
  </si>
  <si>
    <t>CP-CD-F-1-B1-1</t>
  </si>
  <si>
    <t>Num</t>
  </si>
  <si>
    <t>True</t>
  </si>
  <si>
    <t>False</t>
  </si>
  <si>
    <t>CP-CD-F-1-Q1-1</t>
  </si>
  <si>
    <t>CP-CD-F-1-T-1</t>
  </si>
  <si>
    <t>Txt</t>
  </si>
  <si>
    <t>FK_ID_Exo</t>
  </si>
  <si>
    <t>FK_rep_img_1</t>
  </si>
  <si>
    <t>FK_rep_img_2</t>
  </si>
  <si>
    <t>CP-CD-F-1-M-1</t>
  </si>
  <si>
    <t>ballon-1</t>
  </si>
  <si>
    <t>étoile-1</t>
  </si>
  <si>
    <t>ballon-2</t>
  </si>
  <si>
    <t>étoile-2</t>
  </si>
  <si>
    <t>ballon-3</t>
  </si>
  <si>
    <t>étoile-3</t>
  </si>
  <si>
    <t>ballon-4</t>
  </si>
  <si>
    <t>étoile-4</t>
  </si>
  <si>
    <t>Type1</t>
  </si>
  <si>
    <t>FK_rep_id_1</t>
  </si>
  <si>
    <t>Type2</t>
  </si>
  <si>
    <t>FK_rep_id_2</t>
  </si>
  <si>
    <t>CP-CD-F-1-P-1</t>
  </si>
  <si>
    <t>img</t>
  </si>
  <si>
    <t>CP-CD-F-1-P-2</t>
  </si>
  <si>
    <t>num</t>
  </si>
  <si>
    <t>CP-CD-F-1-P-3</t>
  </si>
  <si>
    <t>txt</t>
  </si>
  <si>
    <t>Position</t>
  </si>
  <si>
    <t>Activité</t>
  </si>
  <si>
    <t>FK_CompSpec_ID</t>
  </si>
  <si>
    <t>Compétence Spécifique</t>
  </si>
  <si>
    <t>NC-C-2.1 (Dénombrer des items identiques - écart 4)</t>
  </si>
  <si>
    <t>NC-C-2.1 (Dénombrer parmi des items mélangés - écart 2)</t>
  </si>
  <si>
    <t>NC-C-3.1.1 (comparer des ensembles d'items identiques)</t>
  </si>
  <si>
    <t>NC-C-3.1.2 (comparer des ensembles d'items différents)</t>
  </si>
  <si>
    <t>Hors thème</t>
  </si>
  <si>
    <t>Dinosaures</t>
  </si>
  <si>
    <t>Espace</t>
  </si>
  <si>
    <t>Musée</t>
  </si>
  <si>
    <t>Parc d'attractions</t>
  </si>
  <si>
    <t>Plage</t>
  </si>
  <si>
    <t>Pôle Nord</t>
  </si>
  <si>
    <t>Zoo</t>
  </si>
  <si>
    <t>Thème</t>
  </si>
  <si>
    <t>Fichier</t>
  </si>
  <si>
    <t>Lien répertoire</t>
  </si>
  <si>
    <t>ammonite</t>
  </si>
  <si>
    <t>ankylosaurus</t>
  </si>
  <si>
    <t>archæoptéryx</t>
  </si>
  <si>
    <t>basilosaurus</t>
  </si>
  <si>
    <t>caudipteryx</t>
  </si>
  <si>
    <t>confuciusornis</t>
  </si>
  <si>
    <t>deinonychus</t>
  </si>
  <si>
    <t>dimorphodon</t>
  </si>
  <si>
    <t>diplodocus</t>
  </si>
  <si>
    <t>elasmosaurus</t>
  </si>
  <si>
    <t>halisaurus</t>
  </si>
  <si>
    <t>iguanodon</t>
  </si>
  <si>
    <t>liopleurodon</t>
  </si>
  <si>
    <t>parasaurolophus</t>
  </si>
  <si>
    <t>pterodactyle</t>
  </si>
  <si>
    <t>quetzalcoatlus</t>
  </si>
  <si>
    <t>shastasaurus</t>
  </si>
  <si>
    <t>shonisaurus</t>
  </si>
  <si>
    <t>spinosaurus</t>
  </si>
  <si>
    <t>squelette dino</t>
  </si>
  <si>
    <t>stegosaurus</t>
  </si>
  <si>
    <t>triceratops</t>
  </si>
  <si>
    <t>tyrannosaurus rex</t>
  </si>
  <si>
    <t>empreintes de dino</t>
  </si>
  <si>
    <t>fossile</t>
  </si>
  <si>
    <t>rocher</t>
  </si>
  <si>
    <t>volcan</t>
  </si>
  <si>
    <t>arbre</t>
  </si>
  <si>
    <t>fougère</t>
  </si>
  <si>
    <t>palmier</t>
  </si>
  <si>
    <t>plante</t>
  </si>
  <si>
    <t>comète</t>
  </si>
  <si>
    <t>étoile</t>
  </si>
  <si>
    <t>étoile naine</t>
  </si>
  <si>
    <t>exoplanète</t>
  </si>
  <si>
    <t>jupiter</t>
  </si>
  <si>
    <t>lune</t>
  </si>
  <si>
    <t>mercure</t>
  </si>
  <si>
    <t>météorite</t>
  </si>
  <si>
    <t>neptune</t>
  </si>
  <si>
    <t>saturne</t>
  </si>
  <si>
    <t>soleil</t>
  </si>
  <si>
    <t>terre</t>
  </si>
  <si>
    <t>uranus</t>
  </si>
  <si>
    <t>venus</t>
  </si>
  <si>
    <t>astronaute</t>
  </si>
  <si>
    <t>extra-terrestre</t>
  </si>
  <si>
    <t>fusée</t>
  </si>
  <si>
    <t>satellite</t>
  </si>
  <si>
    <t>soucoupe volante</t>
  </si>
  <si>
    <t>couloir musée</t>
  </si>
  <si>
    <t>galerie musée</t>
  </si>
  <si>
    <t>mur musée</t>
  </si>
  <si>
    <t>2 filles</t>
  </si>
  <si>
    <t>enfant assis</t>
  </si>
  <si>
    <t>enfant de dos</t>
  </si>
  <si>
    <t>enfant photographe</t>
  </si>
  <si>
    <t>enfant pull bleu</t>
  </si>
  <si>
    <t>enfant tee-shirt orange</t>
  </si>
  <si>
    <t>enfant tee-shirt rayé</t>
  </si>
  <si>
    <t>enfants assis sur banc</t>
  </si>
  <si>
    <t>fille de dos</t>
  </si>
  <si>
    <t>fille noire</t>
  </si>
  <si>
    <t>fille tournée à droite</t>
  </si>
  <si>
    <t>fille tournée à gauche</t>
  </si>
  <si>
    <t>gardien assis</t>
  </si>
  <si>
    <t>gardienne debout</t>
  </si>
  <si>
    <t>guide</t>
  </si>
  <si>
    <t>maître d'école</t>
  </si>
  <si>
    <t>autoportrait van gogh</t>
  </si>
  <si>
    <t>buste napoléon</t>
  </si>
  <si>
    <t>hercule</t>
  </si>
  <si>
    <t>joconde</t>
  </si>
  <si>
    <t>louis xiv</t>
  </si>
  <si>
    <t>matisse bleu</t>
  </si>
  <si>
    <t>salvador dali montres</t>
  </si>
  <si>
    <t>tournesols van gogh</t>
  </si>
  <si>
    <t>vague d'hokusa</t>
  </si>
  <si>
    <t>vénus de milo</t>
  </si>
  <si>
    <t>auto-tamponneuses</t>
  </si>
  <si>
    <t>ballons</t>
  </si>
  <si>
    <t>barbapapa</t>
  </si>
  <si>
    <t>canards en plastique</t>
  </si>
  <si>
    <t>canne pour pêche au canard</t>
  </si>
  <si>
    <t>cornet de frites</t>
  </si>
  <si>
    <t>cornet de glace</t>
  </si>
  <si>
    <t>cornet de pop-corn</t>
  </si>
  <si>
    <t>glaces</t>
  </si>
  <si>
    <t>guirlande de fanions</t>
  </si>
  <si>
    <t>hot-dog</t>
  </si>
  <si>
    <t>licorne en peluche</t>
  </si>
  <si>
    <t>locomotives</t>
  </si>
  <si>
    <t>lot de ballons</t>
  </si>
  <si>
    <t>pomme d'amour</t>
  </si>
  <si>
    <t>stand à glaces</t>
  </si>
  <si>
    <t>ticket</t>
  </si>
  <si>
    <t>wagons</t>
  </si>
  <si>
    <t>yoyo</t>
  </si>
  <si>
    <t>coquillage</t>
  </si>
  <si>
    <t>crabe</t>
  </si>
  <si>
    <t>crevette</t>
  </si>
  <si>
    <t>dauphin</t>
  </si>
  <si>
    <t>étoile de mer</t>
  </si>
  <si>
    <t>méduse</t>
  </si>
  <si>
    <t>mouette</t>
  </si>
  <si>
    <t>pieuvre</t>
  </si>
  <si>
    <t>poisson</t>
  </si>
  <si>
    <t>raie manta</t>
  </si>
  <si>
    <t>requin</t>
  </si>
  <si>
    <t>tortue</t>
  </si>
  <si>
    <t>vague</t>
  </si>
  <si>
    <t>enfant cerf-volant</t>
  </si>
  <si>
    <t>enfant frisbee</t>
  </si>
  <si>
    <t>enfant moulin à vent</t>
  </si>
  <si>
    <t>enfant plongée</t>
  </si>
  <si>
    <t>enfants ballon</t>
  </si>
  <si>
    <t>enfants sable</t>
  </si>
  <si>
    <t>famille</t>
  </si>
  <si>
    <t>maître nageur bouée</t>
  </si>
  <si>
    <t>maître nageur chaise</t>
  </si>
  <si>
    <t>maître nageur jumelles</t>
  </si>
  <si>
    <t>maître nageur sifflet</t>
  </si>
  <si>
    <t>surfeur</t>
  </si>
  <si>
    <t>surfeuse blonde</t>
  </si>
  <si>
    <t>surfeuse rousse</t>
  </si>
  <si>
    <t>appareil photo</t>
  </si>
  <si>
    <t>ballon</t>
  </si>
  <si>
    <t>bateau</t>
  </si>
  <si>
    <t>bouée</t>
  </si>
  <si>
    <t>cabane</t>
  </si>
  <si>
    <t>casquette</t>
  </si>
  <si>
    <t>cerf-volant</t>
  </si>
  <si>
    <t>chaise maître-nageur</t>
  </si>
  <si>
    <t>chapeau</t>
  </si>
  <si>
    <t>château de sable</t>
  </si>
  <si>
    <t>crème solaire</t>
  </si>
  <si>
    <t>éventail</t>
  </si>
  <si>
    <t>frisbee</t>
  </si>
  <si>
    <t>gilet de sauvetage</t>
  </si>
  <si>
    <t>glace</t>
  </si>
  <si>
    <t>glacière</t>
  </si>
  <si>
    <t>jumelles</t>
  </si>
  <si>
    <t>lot de photos</t>
  </si>
  <si>
    <t>lunettes de soleil</t>
  </si>
  <si>
    <t>maillot de bain fille</t>
  </si>
  <si>
    <t>maillot de bain garçon</t>
  </si>
  <si>
    <t>masque de plongée</t>
  </si>
  <si>
    <t>mégaphone</t>
  </si>
  <si>
    <t>moulin à vent</t>
  </si>
  <si>
    <t>palmes</t>
  </si>
  <si>
    <t>pancarte</t>
  </si>
  <si>
    <t>panier de pique-nique</t>
  </si>
  <si>
    <t>parasol</t>
  </si>
  <si>
    <t>pelle</t>
  </si>
  <si>
    <t>phare</t>
  </si>
  <si>
    <t>planche de surf</t>
  </si>
  <si>
    <t>ponton</t>
  </si>
  <si>
    <t>poteaux en bois</t>
  </si>
  <si>
    <t>rateau</t>
  </si>
  <si>
    <t>sac de plage</t>
  </si>
  <si>
    <t>seau</t>
  </si>
  <si>
    <t>serviette de plage</t>
  </si>
  <si>
    <t>set de raquettes</t>
  </si>
  <si>
    <t>sifflet</t>
  </si>
  <si>
    <t>tongs</t>
  </si>
  <si>
    <t>transat</t>
  </si>
  <si>
    <t>trousse de secours</t>
  </si>
  <si>
    <t>tuba</t>
  </si>
  <si>
    <t>valise</t>
  </si>
  <si>
    <t>algue</t>
  </si>
  <si>
    <t>ananas</t>
  </si>
  <si>
    <t>noix de coco</t>
  </si>
  <si>
    <t>pastèque</t>
  </si>
  <si>
    <t>baleine à bosse</t>
  </si>
  <si>
    <t>béluga</t>
  </si>
  <si>
    <t>canne à pêche</t>
  </si>
  <si>
    <t>éléphant de mer</t>
  </si>
  <si>
    <t>glacier</t>
  </si>
  <si>
    <t>glaçon</t>
  </si>
  <si>
    <t>igloo</t>
  </si>
  <si>
    <t>inuit</t>
  </si>
  <si>
    <t>inuit pêcheur</t>
  </si>
  <si>
    <t>inuit sur un traineau</t>
  </si>
  <si>
    <t>manchot</t>
  </si>
  <si>
    <t>morceaux de glacier</t>
  </si>
  <si>
    <t>morse</t>
  </si>
  <si>
    <t>mouffles</t>
  </si>
  <si>
    <t>narval</t>
  </si>
  <si>
    <t>ours polaire</t>
  </si>
  <si>
    <t>ourson polaire</t>
  </si>
  <si>
    <t>phoque</t>
  </si>
  <si>
    <t>renard polaire</t>
  </si>
  <si>
    <t>traineau</t>
  </si>
  <si>
    <t>alligator</t>
  </si>
  <si>
    <t>autruche</t>
  </si>
  <si>
    <t>éléphant</t>
  </si>
  <si>
    <t>flamant rose</t>
  </si>
  <si>
    <t>girafe</t>
  </si>
  <si>
    <t>girafon</t>
  </si>
  <si>
    <t>grenouille</t>
  </si>
  <si>
    <t>hippopotame</t>
  </si>
  <si>
    <t>iguane</t>
  </si>
  <si>
    <t>kangourou</t>
  </si>
  <si>
    <t>koala</t>
  </si>
  <si>
    <t>lion</t>
  </si>
  <si>
    <t>otarie</t>
  </si>
  <si>
    <t>ours</t>
  </si>
  <si>
    <t>panda</t>
  </si>
  <si>
    <t>panthère</t>
  </si>
  <si>
    <t>paresseux</t>
  </si>
  <si>
    <t>perroquet</t>
  </si>
  <si>
    <t>quokka</t>
  </si>
  <si>
    <t>rhinocéros</t>
  </si>
  <si>
    <t>singe</t>
  </si>
  <si>
    <t>suricate</t>
  </si>
  <si>
    <t>toucan</t>
  </si>
  <si>
    <t>yack</t>
  </si>
  <si>
    <t>zèbre</t>
  </si>
  <si>
    <t>soigneurs</t>
  </si>
  <si>
    <t>mangeoire</t>
  </si>
  <si>
    <t>poubelle</t>
  </si>
  <si>
    <t>bananes</t>
  </si>
  <si>
    <t>lianes</t>
  </si>
  <si>
    <t>lotus</t>
  </si>
  <si>
    <t>nénuphar</t>
  </si>
  <si>
    <t>nid</t>
  </si>
  <si>
    <t>orange</t>
  </si>
  <si>
    <t>pomme rouge</t>
  </si>
  <si>
    <t>pomme verte</t>
  </si>
  <si>
    <t>.</t>
  </si>
  <si>
    <t>Catégorie</t>
  </si>
  <si>
    <t>Genre</t>
  </si>
  <si>
    <t>1ère lettre</t>
  </si>
  <si>
    <t>Ensemble</t>
  </si>
  <si>
    <t>Pluriel</t>
  </si>
  <si>
    <t>requete SQL</t>
  </si>
  <si>
    <t>végétal</t>
  </si>
  <si>
    <t>féminin</t>
  </si>
  <si>
    <t>singulier</t>
  </si>
  <si>
    <t>animal</t>
  </si>
  <si>
    <t>masculin</t>
  </si>
  <si>
    <t>groupe</t>
  </si>
  <si>
    <t>nourriture</t>
  </si>
  <si>
    <t>objet</t>
  </si>
  <si>
    <t>humain</t>
  </si>
  <si>
    <t>auto tamponneuse</t>
  </si>
  <si>
    <t>banane</t>
  </si>
  <si>
    <t>régime</t>
  </si>
  <si>
    <t>flotte</t>
  </si>
  <si>
    <t>bijou</t>
  </si>
  <si>
    <t>boîte</t>
  </si>
  <si>
    <t>bijoux</t>
  </si>
  <si>
    <t>bille</t>
  </si>
  <si>
    <t>sac</t>
  </si>
  <si>
    <t>billet</t>
  </si>
  <si>
    <t>bouteille</t>
  </si>
  <si>
    <t>caillou</t>
  </si>
  <si>
    <t>minéral</t>
  </si>
  <si>
    <t>cailloux</t>
  </si>
  <si>
    <t>calculatrice</t>
  </si>
  <si>
    <t>canard en plastique</t>
  </si>
  <si>
    <t>canne pour pêche au canards</t>
  </si>
  <si>
    <t>cerf volant</t>
  </si>
  <si>
    <t>chaise de maître-nageur</t>
  </si>
  <si>
    <t>château</t>
  </si>
  <si>
    <t>châteaux de sable</t>
  </si>
  <si>
    <t>chemise</t>
  </si>
  <si>
    <t>clown</t>
  </si>
  <si>
    <t>damier</t>
  </si>
  <si>
    <t>dard</t>
  </si>
  <si>
    <t>dattier</t>
  </si>
  <si>
    <t>dé</t>
  </si>
  <si>
    <t>dés</t>
  </si>
  <si>
    <t>doigts</t>
  </si>
  <si>
    <t>drapeau</t>
  </si>
  <si>
    <t>empreinte de dinosaure</t>
  </si>
  <si>
    <t>enfant</t>
  </si>
  <si>
    <t>astre</t>
  </si>
  <si>
    <t>fanion</t>
  </si>
  <si>
    <t>fenêtre</t>
  </si>
  <si>
    <t>fille</t>
  </si>
  <si>
    <t>fossile de dinosaure</t>
  </si>
  <si>
    <t>buisson</t>
  </si>
  <si>
    <t>gardien</t>
  </si>
  <si>
    <t>genou</t>
  </si>
  <si>
    <t>genoux</t>
  </si>
  <si>
    <t>hibou</t>
  </si>
  <si>
    <t>hiboux</t>
  </si>
  <si>
    <t>hippocampe</t>
  </si>
  <si>
    <t>hublot</t>
  </si>
  <si>
    <t>île</t>
  </si>
  <si>
    <t>jambe</t>
  </si>
  <si>
    <t>javelot</t>
  </si>
  <si>
    <t>jeu de société</t>
  </si>
  <si>
    <t>jeux de société</t>
  </si>
  <si>
    <t>jus de fruit</t>
  </si>
  <si>
    <t>kaki</t>
  </si>
  <si>
    <t>kimono</t>
  </si>
  <si>
    <t>kiwi</t>
  </si>
  <si>
    <t>lampion</t>
  </si>
  <si>
    <t>lanterne</t>
  </si>
  <si>
    <t>locomotive</t>
  </si>
  <si>
    <t>loupe</t>
  </si>
  <si>
    <t>luge</t>
  </si>
  <si>
    <t>maison</t>
  </si>
  <si>
    <t>maître nageur</t>
  </si>
  <si>
    <t>montre</t>
  </si>
  <si>
    <t>nez</t>
  </si>
  <si>
    <t>nœud</t>
  </si>
  <si>
    <t>nœud papillon</t>
  </si>
  <si>
    <t>paire de gants</t>
  </si>
  <si>
    <t>paire de jumelles</t>
  </si>
  <si>
    <t>paire de lunettes</t>
  </si>
  <si>
    <t>paire de lunettes de soleil</t>
  </si>
  <si>
    <t>paire de mouffles</t>
  </si>
  <si>
    <t>paire de palmes</t>
  </si>
  <si>
    <t>paire de tongs</t>
  </si>
  <si>
    <t>pièce de monnaie</t>
  </si>
  <si>
    <t>skis</t>
  </si>
  <si>
    <t>soigneur</t>
  </si>
  <si>
    <t>squelette de dinosaure</t>
  </si>
  <si>
    <t>stand de glaces</t>
  </si>
  <si>
    <t>téléphone</t>
  </si>
  <si>
    <t>tube de crème solaire</t>
  </si>
  <si>
    <t>paquet</t>
  </si>
  <si>
    <t>ukulélé</t>
  </si>
  <si>
    <t>vélo</t>
  </si>
  <si>
    <t>verre à boire</t>
  </si>
  <si>
    <t>wagon</t>
  </si>
  <si>
    <t>wapiti</t>
  </si>
  <si>
    <t>yacht</t>
  </si>
  <si>
    <t>zébu</t>
  </si>
  <si>
    <t>zeppelin</t>
  </si>
  <si>
    <t>zibeline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</si>
</sst>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font>
    <font>
      <b/>
      <sz val="11"/>
      <color rgb="FF000000"/>
      <name val="Calibri"/>
      <family val="2"/>
    </font>
    <font>
      <strike/>
      <sz val="11"/>
      <color rgb="FF000000"/>
      <name val="Calibri"/>
      <family val="2"/>
    </font>
    <font>
      <sz val="11"/>
      <name val="Calibri"/>
      <family val="2"/>
    </font>
    <font>
      <i/>
      <sz val="11"/>
      <color rgb="FF000000"/>
      <name val="Calibri"/>
      <family val="2"/>
    </font>
    <font>
      <sz val="9"/>
      <color rgb="FF000000"/>
      <name val="Tahoma"/>
      <family val="2"/>
    </font>
  </fonts>
  <fills count="13">
    <fill>
      <patternFill patternType="none"/>
    </fill>
    <fill>
      <patternFill patternType="gray125"/>
    </fill>
    <fill>
      <patternFill patternType="solid">
        <fgColor rgb="FFB4C7DC"/>
        <bgColor rgb="FF99CCFF"/>
      </patternFill>
    </fill>
    <fill>
      <patternFill patternType="solid">
        <fgColor rgb="FFD9D9D9"/>
        <bgColor rgb="FFDAE3F3"/>
      </patternFill>
    </fill>
    <fill>
      <patternFill patternType="solid">
        <fgColor rgb="FFDEEBF7"/>
        <bgColor rgb="FFDAE3F3"/>
      </patternFill>
    </fill>
    <fill>
      <patternFill patternType="solid">
        <fgColor rgb="FF92D050"/>
        <bgColor rgb="FF969696"/>
      </patternFill>
    </fill>
    <fill>
      <patternFill patternType="solid">
        <fgColor rgb="FFE2F0D9"/>
        <bgColor rgb="FFDEEBF7"/>
      </patternFill>
    </fill>
    <fill>
      <patternFill patternType="solid">
        <fgColor rgb="FF5B9BD5"/>
        <bgColor rgb="FF969696"/>
      </patternFill>
    </fill>
    <fill>
      <patternFill patternType="solid">
        <fgColor rgb="FFFFFFFF"/>
        <bgColor rgb="FFFFFFCC"/>
      </patternFill>
    </fill>
    <fill>
      <patternFill patternType="solid">
        <fgColor rgb="FF00B0F0"/>
        <bgColor rgb="FF33CCCC"/>
      </patternFill>
    </fill>
    <fill>
      <patternFill patternType="solid">
        <fgColor rgb="FFDAE3F3"/>
        <bgColor rgb="FFDEEBF7"/>
      </patternFill>
    </fill>
    <fill>
      <patternFill patternType="solid">
        <fgColor rgb="FFFFFF00"/>
        <bgColor rgb="FFFFFF00"/>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s>
  <cellStyleXfs count="1">
    <xf numFmtId="0" fontId="0" fillId="0" borderId="0"/>
  </cellStyleXfs>
  <cellXfs count="128">
    <xf numFmtId="0" fontId="0" fillId="0" borderId="0" xfId="0"/>
    <xf numFmtId="0" fontId="1" fillId="2" borderId="1" xfId="0" applyFont="1" applyFill="1" applyBorder="1" applyAlignment="1">
      <alignment vertical="top"/>
    </xf>
    <xf numFmtId="0" fontId="0" fillId="2" borderId="1" xfId="0" applyFont="1" applyFill="1" applyBorder="1" applyAlignment="1">
      <alignment vertical="top"/>
    </xf>
    <xf numFmtId="0" fontId="0" fillId="2" borderId="0" xfId="0" applyFill="1" applyAlignment="1">
      <alignment vertical="top"/>
    </xf>
    <xf numFmtId="0" fontId="0" fillId="2" borderId="0" xfId="0" applyFill="1"/>
    <xf numFmtId="0" fontId="0" fillId="3" borderId="1" xfId="0" applyFont="1" applyFill="1" applyBorder="1" applyAlignment="1">
      <alignment vertical="top"/>
    </xf>
    <xf numFmtId="0" fontId="0" fillId="0" borderId="0" xfId="0" applyAlignment="1">
      <alignment vertical="top"/>
    </xf>
    <xf numFmtId="0" fontId="0" fillId="0" borderId="1" xfId="0" applyFont="1" applyBorder="1" applyAlignment="1">
      <alignment vertical="top"/>
    </xf>
    <xf numFmtId="0" fontId="0" fillId="0" borderId="2" xfId="0" applyBorder="1" applyAlignment="1">
      <alignment vertical="top"/>
    </xf>
    <xf numFmtId="0" fontId="0" fillId="0" borderId="1" xfId="0" applyFont="1" applyBorder="1" applyAlignment="1">
      <alignment vertical="top"/>
    </xf>
    <xf numFmtId="0" fontId="0" fillId="0" borderId="1" xfId="0" applyFont="1" applyBorder="1"/>
    <xf numFmtId="0" fontId="0" fillId="3" borderId="3" xfId="0" applyFont="1" applyFill="1" applyBorder="1" applyAlignment="1">
      <alignment vertical="top"/>
    </xf>
    <xf numFmtId="0" fontId="0" fillId="0" borderId="0" xfId="0" applyAlignment="1">
      <alignment vertical="top"/>
    </xf>
    <xf numFmtId="0" fontId="2" fillId="0" borderId="0" xfId="0" applyFont="1" applyAlignment="1">
      <alignment vertical="top"/>
    </xf>
    <xf numFmtId="0" fontId="1" fillId="2" borderId="0" xfId="0" applyFont="1" applyFill="1" applyAlignment="1">
      <alignmen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0" xfId="0"/>
    <xf numFmtId="0" fontId="1" fillId="2" borderId="0" xfId="0" applyFont="1" applyFill="1" applyAlignment="1">
      <alignment wrapText="1"/>
    </xf>
    <xf numFmtId="0" fontId="0" fillId="0" borderId="0" xfId="0" applyFont="1"/>
    <xf numFmtId="0" fontId="1" fillId="2" borderId="0" xfId="0" applyFont="1" applyFill="1"/>
    <xf numFmtId="0" fontId="0" fillId="4" borderId="1" xfId="0" applyFont="1" applyFill="1" applyBorder="1"/>
    <xf numFmtId="0" fontId="0" fillId="4" borderId="2" xfId="0" applyFont="1" applyFill="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4" borderId="0" xfId="0" applyFont="1" applyFill="1" applyBorder="1" applyAlignment="1">
      <alignment vertical="top"/>
    </xf>
    <xf numFmtId="0" fontId="0" fillId="5" borderId="1" xfId="0" applyFont="1" applyFill="1" applyBorder="1"/>
    <xf numFmtId="0" fontId="0" fillId="5" borderId="4" xfId="0" applyFont="1" applyFill="1" applyBorder="1"/>
    <xf numFmtId="0" fontId="0" fillId="0" borderId="0" xfId="0" applyBorder="1"/>
    <xf numFmtId="0" fontId="0" fillId="0" borderId="0" xfId="0" applyAlignment="1"/>
    <xf numFmtId="0" fontId="0" fillId="0" borderId="0" xfId="0" applyFont="1" applyAlignment="1"/>
    <xf numFmtId="0" fontId="0" fillId="4" borderId="1" xfId="0" applyFont="1" applyFill="1" applyBorder="1" applyAlignment="1"/>
    <xf numFmtId="0" fontId="0" fillId="6" borderId="0" xfId="0" applyFont="1" applyFill="1" applyAlignment="1"/>
    <xf numFmtId="0" fontId="0" fillId="6" borderId="1" xfId="0" applyFont="1" applyFill="1" applyBorder="1" applyAlignment="1">
      <alignment vertical="top"/>
    </xf>
    <xf numFmtId="0" fontId="0" fillId="6" borderId="0" xfId="0" applyFill="1"/>
    <xf numFmtId="0" fontId="0" fillId="6" borderId="0" xfId="0" applyFont="1" applyFill="1" applyAlignment="1">
      <alignment vertical="top"/>
    </xf>
    <xf numFmtId="0" fontId="0" fillId="6" borderId="1" xfId="0" applyFill="1" applyBorder="1" applyAlignment="1"/>
    <xf numFmtId="0" fontId="0" fillId="0" borderId="1" xfId="0" applyBorder="1" applyAlignment="1"/>
    <xf numFmtId="0" fontId="0" fillId="0" borderId="0" xfId="0" applyAlignment="1"/>
    <xf numFmtId="0" fontId="1" fillId="0" borderId="0" xfId="0" applyFont="1" applyAlignment="1"/>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xf numFmtId="0" fontId="0" fillId="6" borderId="1" xfId="0" applyFont="1" applyFill="1" applyBorder="1" applyAlignment="1">
      <alignment vertical="top" wrapText="1"/>
    </xf>
    <xf numFmtId="0" fontId="0" fillId="7" borderId="1" xfId="0" applyFont="1" applyFill="1" applyBorder="1" applyAlignment="1"/>
    <xf numFmtId="0" fontId="1" fillId="7" borderId="1" xfId="0" applyFont="1" applyFill="1" applyBorder="1" applyAlignment="1"/>
    <xf numFmtId="0" fontId="0" fillId="5" borderId="0" xfId="0" applyFill="1" applyAlignment="1"/>
    <xf numFmtId="0" fontId="0" fillId="7" borderId="1" xfId="0" applyFont="1" applyFill="1" applyBorder="1"/>
    <xf numFmtId="0" fontId="0" fillId="5" borderId="1" xfId="0" applyFont="1" applyFill="1" applyBorder="1" applyAlignment="1">
      <alignment vertical="top" wrapText="1"/>
    </xf>
    <xf numFmtId="0" fontId="0" fillId="5" borderId="1" xfId="0" applyFill="1" applyBorder="1" applyAlignment="1"/>
    <xf numFmtId="0" fontId="0" fillId="0" borderId="1" xfId="0" applyBorder="1" applyAlignment="1"/>
    <xf numFmtId="0" fontId="0" fillId="7" borderId="0" xfId="0" applyFill="1" applyAlignment="1"/>
    <xf numFmtId="0" fontId="0" fillId="0" borderId="0" xfId="0" applyBorder="1" applyAlignment="1"/>
    <xf numFmtId="0" fontId="0" fillId="4" borderId="1" xfId="0" applyFont="1" applyFill="1" applyBorder="1" applyAlignment="1">
      <alignment vertical="top"/>
    </xf>
    <xf numFmtId="0" fontId="0" fillId="8" borderId="1" xfId="0" applyFont="1" applyFill="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Alignment="1">
      <alignment vertical="top"/>
    </xf>
    <xf numFmtId="0" fontId="1" fillId="5" borderId="1" xfId="0" applyFont="1" applyFill="1" applyBorder="1"/>
    <xf numFmtId="0" fontId="1" fillId="5" borderId="1" xfId="0" applyFont="1" applyFill="1" applyBorder="1" applyAlignment="1">
      <alignment vertical="top" wrapText="1"/>
    </xf>
    <xf numFmtId="0" fontId="1" fillId="5" borderId="1" xfId="0" applyFont="1" applyFill="1" applyBorder="1" applyAlignment="1">
      <alignment vertical="top"/>
    </xf>
    <xf numFmtId="0" fontId="1" fillId="5" borderId="0" xfId="0" applyFont="1" applyFill="1" applyAlignment="1">
      <alignment vertical="top"/>
    </xf>
    <xf numFmtId="0" fontId="1" fillId="0" borderId="1" xfId="0" applyFont="1" applyBorder="1"/>
    <xf numFmtId="0" fontId="0" fillId="2" borderId="0" xfId="0" applyFill="1" applyBorder="1" applyAlignment="1">
      <alignment vertical="top"/>
    </xf>
    <xf numFmtId="0" fontId="0" fillId="0" borderId="0" xfId="0" applyBorder="1" applyAlignment="1">
      <alignment vertical="top"/>
    </xf>
    <xf numFmtId="0" fontId="4" fillId="0" borderId="1" xfId="0" applyFont="1" applyBorder="1" applyAlignment="1">
      <alignment vertical="top"/>
    </xf>
    <xf numFmtId="0" fontId="0" fillId="8" borderId="1" xfId="0" applyFont="1" applyFill="1" applyBorder="1" applyAlignment="1">
      <alignment vertical="top"/>
    </xf>
    <xf numFmtId="0" fontId="4" fillId="0" borderId="0" xfId="0" applyFont="1" applyAlignment="1">
      <alignment vertical="top"/>
    </xf>
    <xf numFmtId="0" fontId="0" fillId="0" borderId="0" xfId="0" applyBorder="1" applyAlignment="1">
      <alignment vertical="top" wrapText="1"/>
    </xf>
    <xf numFmtId="0" fontId="0" fillId="4" borderId="0" xfId="0" applyFont="1" applyFill="1" applyAlignment="1">
      <alignment vertical="top"/>
    </xf>
    <xf numFmtId="0" fontId="0" fillId="0" borderId="1" xfId="0" applyFont="1" applyBorder="1"/>
    <xf numFmtId="0" fontId="4" fillId="4" borderId="0" xfId="0" applyFont="1" applyFill="1" applyAlignment="1">
      <alignment vertical="top"/>
    </xf>
    <xf numFmtId="0" fontId="0" fillId="9" borderId="0" xfId="0" applyFont="1" applyFill="1" applyAlignment="1">
      <alignment vertical="top"/>
    </xf>
    <xf numFmtId="0" fontId="0" fillId="10" borderId="0" xfId="0" applyFill="1" applyAlignment="1">
      <alignment vertical="top"/>
    </xf>
    <xf numFmtId="0" fontId="0" fillId="0" borderId="2" xfId="0" applyBorder="1"/>
    <xf numFmtId="0" fontId="0" fillId="0" borderId="0" xfId="0" applyFont="1" applyAlignment="1">
      <alignment vertical="top"/>
    </xf>
    <xf numFmtId="0" fontId="0" fillId="4" borderId="1" xfId="0" applyFont="1" applyFill="1" applyBorder="1" applyAlignment="1">
      <alignment vertical="top" wrapText="1"/>
    </xf>
    <xf numFmtId="0" fontId="0" fillId="4" borderId="0" xfId="0" applyFont="1" applyFill="1" applyBorder="1" applyAlignment="1">
      <alignment vertical="top" wrapText="1"/>
    </xf>
    <xf numFmtId="0" fontId="0" fillId="0" borderId="0" xfId="0" applyFont="1" applyBorder="1" applyAlignment="1">
      <alignment vertical="top"/>
    </xf>
    <xf numFmtId="0" fontId="0" fillId="7" borderId="0" xfId="0" applyFont="1" applyFill="1" applyAlignment="1">
      <alignment vertical="top"/>
    </xf>
    <xf numFmtId="0" fontId="0" fillId="7" borderId="1" xfId="0" applyFont="1" applyFill="1" applyBorder="1" applyAlignment="1">
      <alignment vertical="top"/>
    </xf>
    <xf numFmtId="0" fontId="0" fillId="7" borderId="1" xfId="0" applyFont="1" applyFill="1" applyBorder="1" applyAlignment="1">
      <alignment vertical="top" wrapText="1"/>
    </xf>
    <xf numFmtId="0" fontId="1" fillId="7" borderId="1" xfId="0" applyFont="1" applyFill="1" applyBorder="1" applyAlignment="1">
      <alignment vertical="top"/>
    </xf>
    <xf numFmtId="0" fontId="0" fillId="0" borderId="5" xfId="0" applyFont="1" applyBorder="1" applyAlignment="1">
      <alignment vertical="top" wrapText="1"/>
    </xf>
    <xf numFmtId="0" fontId="0" fillId="5" borderId="1" xfId="0" applyFont="1" applyFill="1" applyBorder="1" applyAlignment="1">
      <alignment vertical="top"/>
    </xf>
    <xf numFmtId="0" fontId="0" fillId="5" borderId="0" xfId="0" applyFill="1" applyBorder="1" applyAlignment="1">
      <alignment vertical="top" wrapText="1"/>
    </xf>
    <xf numFmtId="0" fontId="0" fillId="5" borderId="0" xfId="0" applyFill="1" applyAlignment="1">
      <alignment vertical="top"/>
    </xf>
    <xf numFmtId="0" fontId="0" fillId="5" borderId="5" xfId="0" applyFont="1" applyFill="1" applyBorder="1" applyAlignment="1">
      <alignment vertical="top" wrapText="1"/>
    </xf>
    <xf numFmtId="0" fontId="0" fillId="7" borderId="0" xfId="0" applyFont="1" applyFill="1" applyAlignment="1">
      <alignment vertical="top" wrapText="1"/>
    </xf>
    <xf numFmtId="0" fontId="0" fillId="5" borderId="0" xfId="0" applyFill="1" applyAlignment="1">
      <alignment vertical="top" wrapText="1"/>
    </xf>
    <xf numFmtId="0" fontId="0" fillId="5" borderId="0" xfId="0" applyFont="1" applyFill="1" applyBorder="1" applyAlignment="1">
      <alignment vertical="top"/>
    </xf>
    <xf numFmtId="0" fontId="0" fillId="7" borderId="0" xfId="0" applyFont="1" applyFill="1" applyBorder="1" applyAlignment="1">
      <alignment vertical="top"/>
    </xf>
    <xf numFmtId="0" fontId="0" fillId="0" borderId="0" xfId="0" applyAlignment="1">
      <alignment vertical="top" wrapText="1"/>
    </xf>
    <xf numFmtId="0" fontId="0" fillId="10" borderId="1" xfId="0" applyFont="1" applyFill="1" applyBorder="1" applyAlignment="1">
      <alignment vertical="top" wrapText="1"/>
    </xf>
    <xf numFmtId="0" fontId="0" fillId="10" borderId="0" xfId="0" applyFont="1" applyFill="1" applyBorder="1" applyAlignment="1">
      <alignment vertical="top" wrapText="1"/>
    </xf>
    <xf numFmtId="0" fontId="0" fillId="11" borderId="1" xfId="0" applyFont="1" applyFill="1" applyBorder="1"/>
    <xf numFmtId="0" fontId="1" fillId="11" borderId="1" xfId="0" applyFont="1" applyFill="1" applyBorder="1"/>
    <xf numFmtId="0" fontId="0" fillId="11" borderId="0" xfId="0" applyFont="1" applyFill="1"/>
    <xf numFmtId="0" fontId="1" fillId="0" borderId="1" xfId="0" applyFont="1" applyBorder="1"/>
    <xf numFmtId="0" fontId="0" fillId="0" borderId="0" xfId="0" applyBorder="1"/>
    <xf numFmtId="0" fontId="0" fillId="5" borderId="0" xfId="0" applyFill="1" applyBorder="1"/>
    <xf numFmtId="0" fontId="1" fillId="7" borderId="1" xfId="0" applyFont="1" applyFill="1" applyBorder="1" applyAlignment="1">
      <alignment vertical="top" wrapText="1"/>
    </xf>
    <xf numFmtId="0" fontId="0" fillId="0" borderId="0" xfId="0" applyAlignment="1">
      <alignment vertical="top" wrapText="1"/>
    </xf>
    <xf numFmtId="0" fontId="1" fillId="7" borderId="0" xfId="0" applyFont="1" applyFill="1" applyBorder="1" applyAlignment="1">
      <alignment vertical="top"/>
    </xf>
    <xf numFmtId="0" fontId="0" fillId="7" borderId="0" xfId="0" applyFill="1" applyBorder="1"/>
    <xf numFmtId="0" fontId="1" fillId="7" borderId="1" xfId="0" applyFont="1" applyFill="1" applyBorder="1"/>
    <xf numFmtId="0" fontId="0" fillId="0" borderId="0" xfId="0" applyBorder="1" applyAlignment="1">
      <alignment wrapText="1"/>
    </xf>
    <xf numFmtId="0" fontId="0" fillId="5" borderId="4" xfId="0" applyFont="1" applyFill="1" applyBorder="1" applyAlignment="1">
      <alignment vertical="top" wrapText="1"/>
    </xf>
    <xf numFmtId="0" fontId="4" fillId="8" borderId="1" xfId="0" applyFont="1" applyFill="1" applyBorder="1" applyAlignment="1">
      <alignment vertical="top"/>
    </xf>
    <xf numFmtId="0" fontId="0" fillId="4" borderId="2" xfId="0" applyFont="1" applyFill="1" applyBorder="1" applyAlignment="1">
      <alignment vertical="top" wrapText="1"/>
    </xf>
    <xf numFmtId="0" fontId="0" fillId="0" borderId="2" xfId="0" applyFont="1" applyBorder="1" applyAlignment="1">
      <alignment vertical="top"/>
    </xf>
    <xf numFmtId="0" fontId="4" fillId="5" borderId="1" xfId="0" applyFont="1" applyFill="1" applyBorder="1" applyAlignment="1">
      <alignment vertical="top"/>
    </xf>
    <xf numFmtId="0" fontId="0" fillId="4" borderId="0" xfId="0" applyFont="1" applyFill="1" applyBorder="1"/>
    <xf numFmtId="0" fontId="0" fillId="4" borderId="6" xfId="0" applyFont="1" applyFill="1" applyBorder="1"/>
    <xf numFmtId="0" fontId="0" fillId="4" borderId="2" xfId="0" applyFont="1" applyFill="1" applyBorder="1"/>
    <xf numFmtId="0" fontId="0" fillId="4" borderId="7" xfId="0" applyFont="1" applyFill="1" applyBorder="1"/>
    <xf numFmtId="0" fontId="0" fillId="0" borderId="0" xfId="0" applyBorder="1" applyAlignment="1">
      <alignment wrapText="1"/>
    </xf>
    <xf numFmtId="0" fontId="0" fillId="0" borderId="1" xfId="0" applyFont="1" applyBorder="1" applyAlignment="1">
      <alignment horizontal="left" vertical="top"/>
    </xf>
    <xf numFmtId="0" fontId="0" fillId="0" borderId="0" xfId="0" applyFont="1"/>
    <xf numFmtId="0" fontId="0" fillId="0" borderId="0" xfId="0"/>
    <xf numFmtId="0" fontId="0" fillId="0" borderId="2" xfId="0" applyFont="1" applyBorder="1"/>
    <xf numFmtId="0" fontId="0" fillId="2" borderId="0" xfId="0" applyFill="1" applyBorder="1" applyAlignment="1">
      <alignment vertical="top"/>
    </xf>
    <xf numFmtId="0" fontId="0" fillId="0" borderId="0" xfId="0" applyBorder="1" applyAlignment="1">
      <alignment vertical="top" wrapText="1"/>
    </xf>
    <xf numFmtId="0" fontId="0" fillId="12" borderId="1" xfId="0" applyFont="1" applyFill="1" applyBorder="1"/>
    <xf numFmtId="0" fontId="1" fillId="12" borderId="1" xfId="0" applyFont="1" applyFill="1" applyBorder="1"/>
    <xf numFmtId="0" fontId="0" fillId="12" borderId="2" xfId="0" applyFill="1" applyBorder="1"/>
    <xf numFmtId="0" fontId="0" fillId="12" borderId="0" xfId="0" applyFill="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DC"/>
      <rgbColor rgb="FF808080"/>
      <rgbColor rgb="FF5B9BD5"/>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DAE3F3"/>
      <rgbColor rgb="FFE2F0D9"/>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e/Downloads/Users/fbacheli/Downloads/Arborescence%20et%20Recens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petits visuel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opLeftCell="A40" zoomScaleNormal="100" workbookViewId="0">
      <selection activeCell="A68" sqref="A68"/>
    </sheetView>
  </sheetViews>
  <sheetFormatPr baseColWidth="10" defaultColWidth="10.54296875" defaultRowHeight="14.5" x14ac:dyDescent="0.35"/>
  <cols>
    <col min="1" max="1" width="17.54296875" customWidth="1"/>
    <col min="2" max="2" width="31.6328125" customWidth="1"/>
    <col min="3" max="3" width="24.7265625" customWidth="1"/>
  </cols>
  <sheetData>
    <row r="1" spans="1:9" s="3" customFormat="1" x14ac:dyDescent="0.35">
      <c r="A1" s="1" t="s">
        <v>0</v>
      </c>
      <c r="B1" s="2" t="s">
        <v>1</v>
      </c>
      <c r="C1" s="2"/>
      <c r="H1" s="4"/>
    </row>
    <row r="2" spans="1:9" s="6" customFormat="1" x14ac:dyDescent="0.35">
      <c r="A2" s="5" t="s">
        <v>2</v>
      </c>
      <c r="B2" s="5" t="s">
        <v>3</v>
      </c>
      <c r="C2" s="5" t="s">
        <v>4</v>
      </c>
      <c r="D2" s="5" t="s">
        <v>5</v>
      </c>
      <c r="E2" s="5" t="s">
        <v>6</v>
      </c>
      <c r="F2" s="5" t="s">
        <v>7</v>
      </c>
    </row>
    <row r="3" spans="1:9" s="6" customFormat="1" x14ac:dyDescent="0.35">
      <c r="A3" s="7" t="s">
        <v>8</v>
      </c>
      <c r="B3" s="7" t="s">
        <v>9</v>
      </c>
      <c r="C3" s="7" t="s">
        <v>10</v>
      </c>
      <c r="D3" s="7" t="s">
        <v>11</v>
      </c>
      <c r="E3" s="7" t="s">
        <v>12</v>
      </c>
      <c r="F3" s="7"/>
      <c r="G3" s="6" t="s">
        <v>13</v>
      </c>
    </row>
    <row r="4" spans="1:9" s="6" customFormat="1" x14ac:dyDescent="0.35">
      <c r="A4" s="7" t="s">
        <v>14</v>
      </c>
      <c r="B4" s="7" t="s">
        <v>15</v>
      </c>
      <c r="C4" s="7" t="s">
        <v>16</v>
      </c>
      <c r="D4" s="7" t="s">
        <v>11</v>
      </c>
      <c r="E4" s="7"/>
      <c r="F4" s="7"/>
    </row>
    <row r="5" spans="1:9" s="6" customFormat="1" x14ac:dyDescent="0.35">
      <c r="A5" s="7" t="s">
        <v>17</v>
      </c>
      <c r="B5" s="7" t="s">
        <v>15</v>
      </c>
      <c r="C5" s="7" t="s">
        <v>18</v>
      </c>
      <c r="D5" s="7" t="s">
        <v>11</v>
      </c>
      <c r="E5" s="7"/>
      <c r="F5" s="7"/>
    </row>
    <row r="6" spans="1:9" s="6" customFormat="1" x14ac:dyDescent="0.35">
      <c r="A6" s="7" t="s">
        <v>19</v>
      </c>
      <c r="B6" s="7" t="s">
        <v>15</v>
      </c>
      <c r="C6" s="7" t="s">
        <v>20</v>
      </c>
      <c r="D6" s="7" t="s">
        <v>11</v>
      </c>
      <c r="E6" s="7"/>
      <c r="F6" s="7"/>
    </row>
    <row r="7" spans="1:9" s="6" customFormat="1" x14ac:dyDescent="0.35">
      <c r="A7" s="7" t="s">
        <v>21</v>
      </c>
      <c r="B7" s="7" t="s">
        <v>22</v>
      </c>
      <c r="C7" s="7" t="s">
        <v>23</v>
      </c>
      <c r="D7" s="7" t="s">
        <v>11</v>
      </c>
      <c r="E7" s="7"/>
      <c r="F7" s="7"/>
    </row>
    <row r="8" spans="1:9" x14ac:dyDescent="0.35">
      <c r="A8" s="8"/>
      <c r="B8" s="7"/>
    </row>
    <row r="9" spans="1:9" s="3" customFormat="1" x14ac:dyDescent="0.35">
      <c r="A9" s="1" t="s">
        <v>24</v>
      </c>
      <c r="B9" s="2"/>
      <c r="C9" s="2"/>
      <c r="H9" s="4"/>
    </row>
    <row r="10" spans="1:9" s="6" customFormat="1" x14ac:dyDescent="0.35">
      <c r="A10" s="5" t="s">
        <v>2</v>
      </c>
      <c r="B10" s="5" t="s">
        <v>3</v>
      </c>
      <c r="C10" s="5" t="s">
        <v>4</v>
      </c>
      <c r="D10" s="5" t="s">
        <v>5</v>
      </c>
      <c r="E10" s="5" t="s">
        <v>6</v>
      </c>
      <c r="F10" s="5" t="s">
        <v>7</v>
      </c>
    </row>
    <row r="11" spans="1:9" x14ac:dyDescent="0.35">
      <c r="A11" s="9" t="s">
        <v>25</v>
      </c>
      <c r="B11" s="7" t="s">
        <v>9</v>
      </c>
      <c r="C11" s="10" t="s">
        <v>26</v>
      </c>
      <c r="D11" s="7" t="s">
        <v>11</v>
      </c>
      <c r="E11" s="10"/>
      <c r="F11" s="10" t="s">
        <v>12</v>
      </c>
    </row>
    <row r="12" spans="1:9" x14ac:dyDescent="0.35">
      <c r="A12" s="9" t="s">
        <v>27</v>
      </c>
      <c r="B12" s="7" t="s">
        <v>9</v>
      </c>
      <c r="C12" s="10" t="s">
        <v>28</v>
      </c>
      <c r="D12" s="7" t="s">
        <v>11</v>
      </c>
      <c r="E12" s="10"/>
      <c r="F12" s="10" t="s">
        <v>12</v>
      </c>
    </row>
    <row r="14" spans="1:9" s="3" customFormat="1" x14ac:dyDescent="0.35">
      <c r="A14" s="1" t="s">
        <v>29</v>
      </c>
      <c r="B14" s="2"/>
      <c r="C14" s="2"/>
    </row>
    <row r="15" spans="1:9" s="6" customFormat="1" x14ac:dyDescent="0.35">
      <c r="A15" s="5" t="s">
        <v>2</v>
      </c>
      <c r="B15" s="5" t="s">
        <v>3</v>
      </c>
      <c r="C15" s="5" t="s">
        <v>4</v>
      </c>
      <c r="D15" s="11" t="s">
        <v>5</v>
      </c>
      <c r="E15" s="5" t="s">
        <v>6</v>
      </c>
      <c r="F15" s="5" t="s">
        <v>7</v>
      </c>
    </row>
    <row r="16" spans="1:9" s="6" customFormat="1" x14ac:dyDescent="0.35">
      <c r="A16" s="9" t="s">
        <v>30</v>
      </c>
      <c r="B16" s="9" t="s">
        <v>9</v>
      </c>
      <c r="C16" s="7" t="s">
        <v>10</v>
      </c>
      <c r="D16" s="7" t="s">
        <v>11</v>
      </c>
      <c r="E16" s="7" t="s">
        <v>12</v>
      </c>
      <c r="F16" s="7"/>
      <c r="G16" s="6" t="s">
        <v>13</v>
      </c>
      <c r="H16" s="12"/>
      <c r="I16" s="12"/>
    </row>
    <row r="17" spans="1:9" s="6" customFormat="1" x14ac:dyDescent="0.35">
      <c r="A17" s="9" t="s">
        <v>31</v>
      </c>
      <c r="B17" s="9" t="s">
        <v>15</v>
      </c>
      <c r="C17" s="7" t="s">
        <v>32</v>
      </c>
      <c r="D17" s="7" t="s">
        <v>11</v>
      </c>
      <c r="E17" s="7"/>
      <c r="F17" s="7"/>
      <c r="H17" s="12"/>
      <c r="I17" s="12"/>
    </row>
    <row r="18" spans="1:9" s="6" customFormat="1" x14ac:dyDescent="0.35">
      <c r="A18" s="9" t="s">
        <v>33</v>
      </c>
      <c r="B18" s="9" t="s">
        <v>34</v>
      </c>
      <c r="C18" s="7" t="s">
        <v>35</v>
      </c>
      <c r="D18" s="7" t="s">
        <v>11</v>
      </c>
      <c r="E18" s="7"/>
      <c r="F18" s="7" t="s">
        <v>12</v>
      </c>
      <c r="H18" s="12"/>
      <c r="I18" s="12"/>
    </row>
    <row r="19" spans="1:9" s="6" customFormat="1" x14ac:dyDescent="0.35">
      <c r="A19" s="9" t="s">
        <v>36</v>
      </c>
      <c r="B19" s="9" t="s">
        <v>22</v>
      </c>
      <c r="C19" s="7" t="s">
        <v>37</v>
      </c>
      <c r="D19" s="7" t="s">
        <v>11</v>
      </c>
      <c r="E19" s="7"/>
      <c r="F19" s="7"/>
      <c r="H19" s="9"/>
      <c r="I19" s="9"/>
    </row>
    <row r="20" spans="1:9" s="6" customFormat="1" x14ac:dyDescent="0.35">
      <c r="A20" s="9" t="s">
        <v>38</v>
      </c>
      <c r="B20" s="9" t="s">
        <v>39</v>
      </c>
      <c r="C20" s="7"/>
      <c r="D20" s="7" t="s">
        <v>40</v>
      </c>
      <c r="E20" s="7"/>
      <c r="F20" s="7"/>
      <c r="H20" s="9"/>
      <c r="I20" s="9"/>
    </row>
    <row r="21" spans="1:9" s="6" customFormat="1" x14ac:dyDescent="0.35">
      <c r="A21" s="9" t="s">
        <v>41</v>
      </c>
      <c r="B21" s="9" t="s">
        <v>42</v>
      </c>
      <c r="C21" s="7" t="s">
        <v>43</v>
      </c>
      <c r="D21" s="7" t="s">
        <v>44</v>
      </c>
      <c r="E21" s="7"/>
      <c r="F21" s="7"/>
      <c r="H21" s="12"/>
      <c r="I21" s="12"/>
    </row>
    <row r="22" spans="1:9" s="6" customFormat="1" x14ac:dyDescent="0.35">
      <c r="A22" s="9" t="s">
        <v>45</v>
      </c>
      <c r="B22" s="9" t="s">
        <v>42</v>
      </c>
      <c r="C22" s="7" t="s">
        <v>46</v>
      </c>
      <c r="D22" s="7" t="s">
        <v>44</v>
      </c>
      <c r="E22" s="7"/>
      <c r="F22" s="7"/>
      <c r="H22" s="12"/>
      <c r="I22" s="12"/>
    </row>
    <row r="23" spans="1:9" s="6" customFormat="1" x14ac:dyDescent="0.35">
      <c r="H23" s="13"/>
      <c r="I23" s="12"/>
    </row>
    <row r="24" spans="1:9" s="3" customFormat="1" x14ac:dyDescent="0.35">
      <c r="A24" s="1" t="s">
        <v>33</v>
      </c>
      <c r="B24" s="2"/>
      <c r="C24" s="2"/>
    </row>
    <row r="25" spans="1:9" s="6" customFormat="1" x14ac:dyDescent="0.35">
      <c r="A25" s="5" t="s">
        <v>2</v>
      </c>
      <c r="B25" s="5" t="s">
        <v>3</v>
      </c>
      <c r="C25" s="5" t="s">
        <v>4</v>
      </c>
      <c r="D25" s="11" t="s">
        <v>5</v>
      </c>
      <c r="E25" s="5" t="s">
        <v>6</v>
      </c>
      <c r="F25" s="5" t="s">
        <v>7</v>
      </c>
    </row>
    <row r="26" spans="1:9" s="6" customFormat="1" x14ac:dyDescent="0.35">
      <c r="A26" s="7" t="s">
        <v>30</v>
      </c>
      <c r="B26" s="7" t="s">
        <v>34</v>
      </c>
      <c r="C26" s="7" t="s">
        <v>47</v>
      </c>
      <c r="D26" s="7" t="s">
        <v>11</v>
      </c>
      <c r="E26" s="7" t="s">
        <v>12</v>
      </c>
      <c r="F26" s="7"/>
    </row>
    <row r="27" spans="1:9" s="6" customFormat="1" x14ac:dyDescent="0.35">
      <c r="A27" s="7" t="s">
        <v>48</v>
      </c>
      <c r="B27" s="7" t="s">
        <v>49</v>
      </c>
      <c r="C27" s="7" t="s">
        <v>50</v>
      </c>
      <c r="D27" s="7" t="s">
        <v>11</v>
      </c>
      <c r="E27" s="7"/>
      <c r="F27" s="7"/>
    </row>
    <row r="28" spans="1:9" s="6" customFormat="1" x14ac:dyDescent="0.35">
      <c r="H28" s="13"/>
    </row>
    <row r="29" spans="1:9" s="4" customFormat="1" x14ac:dyDescent="0.35">
      <c r="A29" s="14" t="s">
        <v>51</v>
      </c>
      <c r="B29" s="3"/>
      <c r="C29" s="3"/>
      <c r="D29" s="3"/>
      <c r="E29" s="3"/>
      <c r="F29" s="3"/>
    </row>
    <row r="30" spans="1:9" x14ac:dyDescent="0.35">
      <c r="A30" s="5" t="s">
        <v>2</v>
      </c>
      <c r="B30" s="5" t="s">
        <v>3</v>
      </c>
      <c r="C30" s="5" t="s">
        <v>4</v>
      </c>
      <c r="D30" s="5" t="s">
        <v>5</v>
      </c>
      <c r="E30" s="5" t="s">
        <v>6</v>
      </c>
      <c r="F30" s="5" t="s">
        <v>7</v>
      </c>
    </row>
    <row r="31" spans="1:9" x14ac:dyDescent="0.35">
      <c r="A31" s="7" t="s">
        <v>30</v>
      </c>
      <c r="B31" s="7" t="s">
        <v>52</v>
      </c>
      <c r="C31" s="15"/>
      <c r="D31" s="7" t="s">
        <v>11</v>
      </c>
      <c r="E31" s="7" t="s">
        <v>12</v>
      </c>
      <c r="F31" s="7"/>
      <c r="G31" t="s">
        <v>13</v>
      </c>
    </row>
    <row r="32" spans="1:9" x14ac:dyDescent="0.35">
      <c r="A32" s="7" t="s">
        <v>48</v>
      </c>
      <c r="B32" s="7" t="s">
        <v>15</v>
      </c>
      <c r="C32" s="15"/>
      <c r="D32" s="7" t="s">
        <v>11</v>
      </c>
      <c r="E32" s="7"/>
      <c r="F32" s="7"/>
    </row>
    <row r="33" spans="1:7" x14ac:dyDescent="0.35">
      <c r="A33" s="7" t="s">
        <v>31</v>
      </c>
      <c r="B33" s="7" t="s">
        <v>15</v>
      </c>
      <c r="C33" s="15"/>
      <c r="D33" s="7" t="s">
        <v>40</v>
      </c>
      <c r="E33" s="7"/>
      <c r="F33" s="7"/>
    </row>
    <row r="34" spans="1:7" x14ac:dyDescent="0.35">
      <c r="A34" s="7" t="s">
        <v>53</v>
      </c>
      <c r="B34" s="7" t="s">
        <v>15</v>
      </c>
      <c r="C34" s="15"/>
      <c r="D34" s="7" t="s">
        <v>40</v>
      </c>
      <c r="E34" s="7"/>
      <c r="F34" s="7"/>
      <c r="G34" t="s">
        <v>54</v>
      </c>
    </row>
    <row r="35" spans="1:7" x14ac:dyDescent="0.35">
      <c r="A35" s="7" t="s">
        <v>55</v>
      </c>
      <c r="B35" s="7" t="s">
        <v>15</v>
      </c>
      <c r="C35" s="15"/>
      <c r="D35" s="7" t="s">
        <v>40</v>
      </c>
      <c r="E35" s="7"/>
      <c r="F35" s="7"/>
    </row>
    <row r="36" spans="1:7" x14ac:dyDescent="0.35">
      <c r="A36" s="7" t="s">
        <v>56</v>
      </c>
      <c r="B36" s="7" t="s">
        <v>15</v>
      </c>
      <c r="C36" s="15"/>
      <c r="D36" s="7" t="s">
        <v>40</v>
      </c>
      <c r="E36" s="7"/>
      <c r="F36" s="7"/>
    </row>
    <row r="37" spans="1:7" x14ac:dyDescent="0.35">
      <c r="A37" s="7" t="s">
        <v>57</v>
      </c>
      <c r="B37" s="7" t="s">
        <v>15</v>
      </c>
      <c r="C37" s="15"/>
      <c r="D37" s="7" t="s">
        <v>40</v>
      </c>
      <c r="E37" s="7"/>
      <c r="F37" s="7"/>
    </row>
    <row r="38" spans="1:7" x14ac:dyDescent="0.35">
      <c r="A38" s="7" t="s">
        <v>36</v>
      </c>
      <c r="B38" s="7" t="s">
        <v>22</v>
      </c>
      <c r="C38" s="15"/>
      <c r="D38" s="7" t="s">
        <v>40</v>
      </c>
      <c r="E38" s="7"/>
      <c r="F38" s="7"/>
    </row>
    <row r="39" spans="1:7" x14ac:dyDescent="0.35">
      <c r="A39" s="7"/>
      <c r="B39" s="7"/>
      <c r="C39" s="15"/>
      <c r="D39" s="7"/>
      <c r="E39" s="7"/>
      <c r="F39" s="7"/>
    </row>
    <row r="40" spans="1:7" s="3" customFormat="1" x14ac:dyDescent="0.35">
      <c r="A40" s="1" t="s">
        <v>58</v>
      </c>
      <c r="B40" s="2"/>
      <c r="C40" s="2"/>
    </row>
    <row r="41" spans="1:7" s="6" customFormat="1" x14ac:dyDescent="0.35">
      <c r="A41" s="5" t="s">
        <v>2</v>
      </c>
      <c r="B41" s="5" t="s">
        <v>3</v>
      </c>
      <c r="C41" s="5" t="s">
        <v>4</v>
      </c>
      <c r="D41" s="11" t="s">
        <v>5</v>
      </c>
      <c r="E41" s="5" t="s">
        <v>6</v>
      </c>
      <c r="F41" s="5" t="s">
        <v>7</v>
      </c>
    </row>
    <row r="42" spans="1:7" s="6" customFormat="1" x14ac:dyDescent="0.35">
      <c r="A42" s="7" t="s">
        <v>30</v>
      </c>
      <c r="B42" s="7" t="s">
        <v>52</v>
      </c>
      <c r="C42" s="7"/>
      <c r="D42" s="7" t="s">
        <v>40</v>
      </c>
      <c r="E42" s="7" t="s">
        <v>12</v>
      </c>
      <c r="F42" s="7"/>
      <c r="G42" s="6" t="s">
        <v>13</v>
      </c>
    </row>
    <row r="43" spans="1:7" s="6" customFormat="1" x14ac:dyDescent="0.35">
      <c r="A43" s="7" t="s">
        <v>48</v>
      </c>
      <c r="B43" s="7" t="s">
        <v>49</v>
      </c>
      <c r="C43" s="7"/>
      <c r="D43" s="7" t="s">
        <v>40</v>
      </c>
      <c r="E43" s="7"/>
      <c r="F43" s="7"/>
    </row>
    <row r="44" spans="1:7" s="6" customFormat="1" x14ac:dyDescent="0.35">
      <c r="A44" s="7" t="s">
        <v>33</v>
      </c>
      <c r="B44" s="7" t="s">
        <v>34</v>
      </c>
      <c r="C44" s="7" t="s">
        <v>59</v>
      </c>
      <c r="D44" s="7" t="s">
        <v>40</v>
      </c>
      <c r="E44" s="7"/>
      <c r="F44" s="7" t="s">
        <v>12</v>
      </c>
    </row>
    <row r="46" spans="1:7" s="4" customFormat="1" x14ac:dyDescent="0.35">
      <c r="A46" s="14" t="s">
        <v>60</v>
      </c>
      <c r="B46" s="3"/>
      <c r="C46" s="3"/>
      <c r="D46" s="3"/>
      <c r="E46" s="3"/>
      <c r="F46" s="3"/>
    </row>
    <row r="47" spans="1:7" x14ac:dyDescent="0.35">
      <c r="A47" s="5" t="s">
        <v>2</v>
      </c>
      <c r="B47" s="5" t="s">
        <v>3</v>
      </c>
      <c r="C47" s="5" t="s">
        <v>4</v>
      </c>
      <c r="D47" s="5" t="s">
        <v>5</v>
      </c>
      <c r="E47" s="5" t="s">
        <v>6</v>
      </c>
      <c r="F47" s="5" t="s">
        <v>7</v>
      </c>
    </row>
    <row r="48" spans="1:7" x14ac:dyDescent="0.35">
      <c r="A48" s="7" t="s">
        <v>61</v>
      </c>
      <c r="B48" s="7" t="s">
        <v>52</v>
      </c>
      <c r="C48" s="15" t="s">
        <v>62</v>
      </c>
      <c r="D48" s="7" t="s">
        <v>11</v>
      </c>
      <c r="E48" s="7"/>
      <c r="F48" s="9" t="s">
        <v>12</v>
      </c>
    </row>
    <row r="49" spans="1:7" s="17" customFormat="1" x14ac:dyDescent="0.35">
      <c r="A49" s="9" t="s">
        <v>63</v>
      </c>
      <c r="B49" s="9" t="s">
        <v>52</v>
      </c>
      <c r="C49" s="16" t="s">
        <v>64</v>
      </c>
      <c r="D49" s="7" t="s">
        <v>11</v>
      </c>
      <c r="E49" s="9"/>
      <c r="F49" s="9" t="s">
        <v>12</v>
      </c>
    </row>
    <row r="51" spans="1:7" s="4" customFormat="1" x14ac:dyDescent="0.35">
      <c r="A51" s="18" t="s">
        <v>65</v>
      </c>
      <c r="B51" s="3"/>
      <c r="C51" s="3"/>
      <c r="D51" s="3"/>
      <c r="E51" s="3"/>
      <c r="F51" s="3"/>
    </row>
    <row r="52" spans="1:7" x14ac:dyDescent="0.35">
      <c r="A52" s="5" t="s">
        <v>2</v>
      </c>
      <c r="B52" s="5" t="s">
        <v>3</v>
      </c>
      <c r="C52" s="5" t="s">
        <v>4</v>
      </c>
      <c r="D52" s="5" t="s">
        <v>5</v>
      </c>
      <c r="E52" s="5" t="s">
        <v>6</v>
      </c>
      <c r="F52" s="5" t="s">
        <v>7</v>
      </c>
    </row>
    <row r="53" spans="1:7" x14ac:dyDescent="0.35">
      <c r="A53" s="7" t="s">
        <v>61</v>
      </c>
      <c r="B53" s="7" t="s">
        <v>52</v>
      </c>
      <c r="C53" s="15" t="s">
        <v>62</v>
      </c>
      <c r="D53" s="7" t="s">
        <v>11</v>
      </c>
      <c r="E53" s="7"/>
      <c r="F53" s="9" t="s">
        <v>12</v>
      </c>
    </row>
    <row r="54" spans="1:7" s="17" customFormat="1" x14ac:dyDescent="0.35">
      <c r="A54" s="9" t="s">
        <v>27</v>
      </c>
      <c r="B54" s="9" t="s">
        <v>52</v>
      </c>
      <c r="C54" s="16" t="s">
        <v>66</v>
      </c>
      <c r="D54" s="7" t="s">
        <v>11</v>
      </c>
      <c r="E54" s="9"/>
      <c r="F54" s="9" t="s">
        <v>12</v>
      </c>
    </row>
    <row r="56" spans="1:7" s="4" customFormat="1" x14ac:dyDescent="0.35">
      <c r="A56" s="18" t="s">
        <v>67</v>
      </c>
      <c r="B56" s="3"/>
      <c r="C56" s="3"/>
      <c r="D56" s="3"/>
      <c r="E56" s="3"/>
      <c r="F56" s="3"/>
    </row>
    <row r="57" spans="1:7" x14ac:dyDescent="0.35">
      <c r="A57" s="5" t="s">
        <v>2</v>
      </c>
      <c r="B57" s="5" t="s">
        <v>3</v>
      </c>
      <c r="C57" s="5" t="s">
        <v>4</v>
      </c>
      <c r="D57" s="5" t="s">
        <v>5</v>
      </c>
      <c r="E57" s="5" t="s">
        <v>6</v>
      </c>
      <c r="F57" s="5" t="s">
        <v>7</v>
      </c>
    </row>
    <row r="58" spans="1:7" x14ac:dyDescent="0.35">
      <c r="A58" s="7" t="s">
        <v>63</v>
      </c>
      <c r="B58" s="7" t="s">
        <v>52</v>
      </c>
      <c r="C58" s="15" t="s">
        <v>64</v>
      </c>
      <c r="D58" s="7" t="s">
        <v>11</v>
      </c>
      <c r="E58" s="7"/>
      <c r="F58" s="9" t="s">
        <v>12</v>
      </c>
    </row>
    <row r="59" spans="1:7" s="17" customFormat="1" x14ac:dyDescent="0.35">
      <c r="A59" s="9" t="s">
        <v>27</v>
      </c>
      <c r="B59" s="9" t="s">
        <v>52</v>
      </c>
      <c r="C59" s="16" t="s">
        <v>66</v>
      </c>
      <c r="D59" s="7" t="s">
        <v>11</v>
      </c>
      <c r="E59" s="9"/>
      <c r="F59" s="9" t="s">
        <v>12</v>
      </c>
    </row>
    <row r="61" spans="1:7" s="4" customFormat="1" x14ac:dyDescent="0.35">
      <c r="A61" s="14" t="s">
        <v>68</v>
      </c>
      <c r="B61" s="3"/>
      <c r="C61" s="3"/>
      <c r="D61" s="3"/>
      <c r="E61" s="3"/>
      <c r="F61" s="3"/>
    </row>
    <row r="62" spans="1:7" x14ac:dyDescent="0.35">
      <c r="A62" s="5" t="s">
        <v>2</v>
      </c>
      <c r="B62" s="5" t="s">
        <v>3</v>
      </c>
      <c r="C62" s="5" t="s">
        <v>4</v>
      </c>
      <c r="D62" s="5" t="s">
        <v>5</v>
      </c>
      <c r="E62" s="5" t="s">
        <v>6</v>
      </c>
      <c r="F62" s="5" t="s">
        <v>7</v>
      </c>
    </row>
    <row r="63" spans="1:7" s="19" customFormat="1" x14ac:dyDescent="0.35">
      <c r="A63" s="9" t="s">
        <v>30</v>
      </c>
      <c r="B63" s="9" t="s">
        <v>52</v>
      </c>
      <c r="C63" s="9"/>
      <c r="D63" s="9" t="s">
        <v>40</v>
      </c>
      <c r="E63" s="9"/>
      <c r="F63" s="9"/>
      <c r="G63" s="19" t="s">
        <v>13</v>
      </c>
    </row>
    <row r="64" spans="1:7" x14ac:dyDescent="0.35">
      <c r="A64" s="10" t="s">
        <v>27</v>
      </c>
      <c r="B64" s="7" t="s">
        <v>9</v>
      </c>
      <c r="C64" s="10" t="s">
        <v>66</v>
      </c>
      <c r="D64" s="10" t="s">
        <v>11</v>
      </c>
      <c r="E64" s="10"/>
      <c r="F64" s="10" t="s">
        <v>12</v>
      </c>
    </row>
    <row r="65" spans="1:9" x14ac:dyDescent="0.35">
      <c r="A65" s="10" t="s">
        <v>69</v>
      </c>
      <c r="B65" s="7" t="s">
        <v>34</v>
      </c>
      <c r="C65" s="10" t="s">
        <v>70</v>
      </c>
      <c r="D65" s="10" t="s">
        <v>11</v>
      </c>
      <c r="E65" s="10"/>
      <c r="F65" s="10" t="s">
        <v>12</v>
      </c>
    </row>
    <row r="66" spans="1:9" x14ac:dyDescent="0.35">
      <c r="A66" s="10" t="s">
        <v>71</v>
      </c>
      <c r="B66" s="7" t="s">
        <v>39</v>
      </c>
      <c r="C66" s="10"/>
      <c r="D66" s="10" t="s">
        <v>44</v>
      </c>
      <c r="E66" s="10"/>
      <c r="F66" s="10"/>
    </row>
    <row r="68" spans="1:9" s="4" customFormat="1" x14ac:dyDescent="0.35">
      <c r="A68" s="20" t="s">
        <v>72</v>
      </c>
      <c r="C68" s="3"/>
      <c r="D68" s="3"/>
      <c r="E68" s="3"/>
      <c r="F68" s="3"/>
    </row>
    <row r="69" spans="1:9" x14ac:dyDescent="0.35">
      <c r="A69" s="5" t="s">
        <v>2</v>
      </c>
      <c r="B69" s="5" t="s">
        <v>3</v>
      </c>
      <c r="C69" s="5" t="s">
        <v>4</v>
      </c>
      <c r="D69" s="5" t="s">
        <v>5</v>
      </c>
      <c r="E69" s="5" t="s">
        <v>6</v>
      </c>
      <c r="F69" s="5" t="s">
        <v>7</v>
      </c>
    </row>
    <row r="70" spans="1:9" x14ac:dyDescent="0.35">
      <c r="A70" s="7" t="s">
        <v>30</v>
      </c>
      <c r="B70" s="7" t="s">
        <v>34</v>
      </c>
      <c r="C70" s="15" t="s">
        <v>70</v>
      </c>
      <c r="D70" s="7" t="s">
        <v>11</v>
      </c>
      <c r="E70" s="7" t="s">
        <v>12</v>
      </c>
      <c r="F70" s="7"/>
    </row>
    <row r="71" spans="1:9" x14ac:dyDescent="0.35">
      <c r="A71" s="7" t="s">
        <v>48</v>
      </c>
      <c r="B71" s="9" t="s">
        <v>49</v>
      </c>
      <c r="C71" s="15" t="s">
        <v>73</v>
      </c>
      <c r="D71" s="7" t="s">
        <v>11</v>
      </c>
      <c r="E71" s="7"/>
      <c r="F71" s="7"/>
      <c r="H71" s="17"/>
      <c r="I71" s="17"/>
    </row>
  </sheetData>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160"/>
  <sheetViews>
    <sheetView zoomScaleNormal="100" workbookViewId="0">
      <selection activeCell="G151" sqref="G151"/>
    </sheetView>
  </sheetViews>
  <sheetFormatPr baseColWidth="10" defaultColWidth="11.453125" defaultRowHeight="14.5" x14ac:dyDescent="0.35"/>
  <cols>
    <col min="1" max="1" width="21.81640625" style="6" customWidth="1"/>
    <col min="2" max="2" width="27.1796875" style="6" customWidth="1"/>
    <col min="3" max="3" width="43.81640625" style="6" customWidth="1"/>
    <col min="4" max="7" width="11.453125" style="6"/>
    <col min="8" max="8" width="16.36328125" style="6" customWidth="1"/>
    <col min="9" max="12" width="20.81640625" style="6" customWidth="1"/>
    <col min="13" max="13" width="17.7265625" style="6" customWidth="1"/>
    <col min="14" max="14" width="14.7265625" style="6" customWidth="1"/>
    <col min="15" max="15" width="18.1796875" style="6" customWidth="1"/>
    <col min="16" max="1024" width="11.453125" style="6"/>
  </cols>
  <sheetData>
    <row r="1" spans="1:9" s="3" customFormat="1" x14ac:dyDescent="0.35">
      <c r="A1" s="14" t="s">
        <v>435</v>
      </c>
      <c r="B1" s="14" t="s">
        <v>436</v>
      </c>
      <c r="C1" s="14" t="s">
        <v>437</v>
      </c>
    </row>
    <row r="2" spans="1:9" x14ac:dyDescent="0.35">
      <c r="A2" s="5" t="s">
        <v>2</v>
      </c>
      <c r="B2" s="5" t="s">
        <v>3</v>
      </c>
      <c r="C2" s="5" t="s">
        <v>4</v>
      </c>
      <c r="D2" s="5" t="s">
        <v>5</v>
      </c>
      <c r="E2" s="5" t="s">
        <v>6</v>
      </c>
      <c r="F2" s="5" t="s">
        <v>7</v>
      </c>
    </row>
    <row r="3" spans="1:9" x14ac:dyDescent="0.35">
      <c r="A3" s="7" t="s">
        <v>30</v>
      </c>
      <c r="B3" s="9" t="s">
        <v>438</v>
      </c>
      <c r="C3" s="15" t="s">
        <v>439</v>
      </c>
      <c r="D3" s="7" t="s">
        <v>11</v>
      </c>
      <c r="E3" s="7" t="s">
        <v>12</v>
      </c>
      <c r="F3" s="7"/>
      <c r="I3" s="12"/>
    </row>
    <row r="4" spans="1:9" x14ac:dyDescent="0.35">
      <c r="A4" s="7" t="s">
        <v>48</v>
      </c>
      <c r="B4" s="7" t="s">
        <v>49</v>
      </c>
      <c r="C4" s="15" t="s">
        <v>440</v>
      </c>
      <c r="D4" s="7" t="s">
        <v>11</v>
      </c>
      <c r="E4" s="7"/>
      <c r="F4" s="7"/>
    </row>
    <row r="5" spans="1:9" x14ac:dyDescent="0.35">
      <c r="A5" s="7" t="s">
        <v>127</v>
      </c>
      <c r="B5" s="7" t="s">
        <v>22</v>
      </c>
      <c r="C5" s="15" t="s">
        <v>441</v>
      </c>
      <c r="D5" s="7" t="s">
        <v>11</v>
      </c>
      <c r="E5" s="7"/>
      <c r="F5" s="7"/>
    </row>
    <row r="7" spans="1:9" s="3" customFormat="1" x14ac:dyDescent="0.35">
      <c r="A7" s="14" t="s">
        <v>442</v>
      </c>
      <c r="B7" s="14" t="s">
        <v>443</v>
      </c>
      <c r="C7" s="14" t="s">
        <v>444</v>
      </c>
    </row>
    <row r="8" spans="1:9" x14ac:dyDescent="0.35">
      <c r="A8" s="5" t="s">
        <v>2</v>
      </c>
      <c r="B8" s="5" t="s">
        <v>3</v>
      </c>
      <c r="C8" s="5" t="s">
        <v>4</v>
      </c>
      <c r="D8" s="5" t="s">
        <v>5</v>
      </c>
      <c r="E8" s="5" t="s">
        <v>6</v>
      </c>
      <c r="F8" s="5" t="s">
        <v>7</v>
      </c>
    </row>
    <row r="9" spans="1:9" x14ac:dyDescent="0.35">
      <c r="A9" s="7" t="s">
        <v>30</v>
      </c>
      <c r="B9" s="9" t="s">
        <v>438</v>
      </c>
      <c r="C9" s="15" t="s">
        <v>445</v>
      </c>
      <c r="D9" s="7" t="s">
        <v>11</v>
      </c>
      <c r="E9" s="7" t="s">
        <v>12</v>
      </c>
      <c r="F9" s="7"/>
      <c r="I9" s="12"/>
    </row>
    <row r="10" spans="1:9" x14ac:dyDescent="0.35">
      <c r="A10" s="7" t="s">
        <v>48</v>
      </c>
      <c r="B10" s="7" t="s">
        <v>49</v>
      </c>
      <c r="C10" s="15" t="s">
        <v>446</v>
      </c>
      <c r="D10" s="7" t="s">
        <v>11</v>
      </c>
      <c r="E10" s="7"/>
      <c r="F10" s="7"/>
    </row>
    <row r="11" spans="1:9" x14ac:dyDescent="0.35">
      <c r="A11" s="7" t="s">
        <v>127</v>
      </c>
      <c r="B11" s="7" t="s">
        <v>22</v>
      </c>
      <c r="C11" s="15" t="s">
        <v>447</v>
      </c>
      <c r="D11" s="7" t="s">
        <v>11</v>
      </c>
      <c r="E11" s="7"/>
      <c r="F11" s="7"/>
    </row>
    <row r="13" spans="1:9" s="3" customFormat="1" x14ac:dyDescent="0.35">
      <c r="A13" s="14" t="s">
        <v>448</v>
      </c>
      <c r="B13" s="14" t="s">
        <v>449</v>
      </c>
      <c r="C13" s="14" t="s">
        <v>450</v>
      </c>
    </row>
    <row r="14" spans="1:9" x14ac:dyDescent="0.35">
      <c r="A14" s="5" t="s">
        <v>2</v>
      </c>
      <c r="B14" s="5" t="s">
        <v>3</v>
      </c>
      <c r="C14" s="5" t="s">
        <v>4</v>
      </c>
      <c r="D14" s="5" t="s">
        <v>5</v>
      </c>
      <c r="E14" s="5" t="s">
        <v>6</v>
      </c>
      <c r="F14" s="5" t="s">
        <v>7</v>
      </c>
    </row>
    <row r="15" spans="1:9" s="12" customFormat="1" x14ac:dyDescent="0.35">
      <c r="A15" s="9" t="s">
        <v>451</v>
      </c>
      <c r="B15" s="9" t="s">
        <v>438</v>
      </c>
      <c r="C15" s="16" t="s">
        <v>439</v>
      </c>
      <c r="D15" s="9" t="s">
        <v>11</v>
      </c>
      <c r="E15" s="9" t="s">
        <v>12</v>
      </c>
      <c r="F15" s="9" t="s">
        <v>12</v>
      </c>
    </row>
    <row r="16" spans="1:9" s="12" customFormat="1" x14ac:dyDescent="0.35">
      <c r="A16" s="9" t="s">
        <v>452</v>
      </c>
      <c r="B16" s="9" t="s">
        <v>438</v>
      </c>
      <c r="C16" s="16" t="s">
        <v>445</v>
      </c>
      <c r="D16" s="9" t="s">
        <v>11</v>
      </c>
      <c r="E16" s="9" t="s">
        <v>12</v>
      </c>
      <c r="F16" s="9" t="s">
        <v>12</v>
      </c>
    </row>
    <row r="18" spans="1:11" s="3" customFormat="1" x14ac:dyDescent="0.35">
      <c r="A18" s="14" t="s">
        <v>453</v>
      </c>
      <c r="B18" s="14" t="s">
        <v>454</v>
      </c>
      <c r="C18" s="3" t="s">
        <v>455</v>
      </c>
    </row>
    <row r="19" spans="1:11" x14ac:dyDescent="0.35">
      <c r="A19" s="5" t="s">
        <v>2</v>
      </c>
      <c r="B19" s="5" t="s">
        <v>3</v>
      </c>
      <c r="C19" s="5" t="s">
        <v>4</v>
      </c>
      <c r="D19" s="5" t="s">
        <v>5</v>
      </c>
      <c r="E19" s="5" t="s">
        <v>6</v>
      </c>
      <c r="F19" s="5" t="s">
        <v>7</v>
      </c>
    </row>
    <row r="20" spans="1:11" s="12" customFormat="1" x14ac:dyDescent="0.35">
      <c r="A20" s="9" t="s">
        <v>456</v>
      </c>
      <c r="B20" s="9" t="s">
        <v>457</v>
      </c>
      <c r="C20" s="16" t="s">
        <v>458</v>
      </c>
      <c r="D20" s="9" t="s">
        <v>11</v>
      </c>
      <c r="E20" s="9"/>
      <c r="F20" s="9" t="s">
        <v>12</v>
      </c>
    </row>
    <row r="21" spans="1:11" s="12" customFormat="1" x14ac:dyDescent="0.35">
      <c r="A21" s="9" t="s">
        <v>459</v>
      </c>
      <c r="B21" s="9" t="s">
        <v>49</v>
      </c>
      <c r="C21" s="16" t="s">
        <v>460</v>
      </c>
      <c r="D21" s="9" t="s">
        <v>11</v>
      </c>
      <c r="E21" s="9"/>
      <c r="F21" s="9" t="s">
        <v>12</v>
      </c>
    </row>
    <row r="23" spans="1:11" s="3" customFormat="1" x14ac:dyDescent="0.35">
      <c r="A23" s="14" t="s">
        <v>461</v>
      </c>
      <c r="B23" s="14" t="s">
        <v>462</v>
      </c>
      <c r="C23" s="3" t="s">
        <v>463</v>
      </c>
      <c r="G23" s="122"/>
      <c r="H23" s="122"/>
      <c r="I23" s="122"/>
      <c r="J23" s="122"/>
      <c r="K23" s="122"/>
    </row>
    <row r="24" spans="1:11" x14ac:dyDescent="0.35">
      <c r="A24" s="5" t="s">
        <v>2</v>
      </c>
      <c r="B24" s="5" t="s">
        <v>3</v>
      </c>
      <c r="C24" s="5" t="s">
        <v>4</v>
      </c>
      <c r="D24" s="5" t="s">
        <v>5</v>
      </c>
      <c r="E24" s="5" t="s">
        <v>6</v>
      </c>
      <c r="F24" s="5" t="s">
        <v>7</v>
      </c>
      <c r="G24" s="123"/>
      <c r="H24" s="123"/>
      <c r="I24" s="123"/>
      <c r="J24" s="123"/>
      <c r="K24" s="123"/>
    </row>
    <row r="25" spans="1:11" x14ac:dyDescent="0.35">
      <c r="A25" s="9" t="s">
        <v>48</v>
      </c>
      <c r="B25" s="9" t="s">
        <v>464</v>
      </c>
      <c r="C25" s="9" t="s">
        <v>465</v>
      </c>
      <c r="D25" s="9" t="s">
        <v>11</v>
      </c>
      <c r="E25" s="9"/>
      <c r="F25" s="9"/>
      <c r="G25" s="12"/>
      <c r="H25" s="12"/>
      <c r="I25" s="12"/>
    </row>
    <row r="26" spans="1:11" x14ac:dyDescent="0.35">
      <c r="A26" s="9" t="s">
        <v>127</v>
      </c>
      <c r="B26" s="9" t="s">
        <v>22</v>
      </c>
      <c r="C26" s="9" t="s">
        <v>466</v>
      </c>
      <c r="D26" s="9" t="s">
        <v>11</v>
      </c>
      <c r="E26" s="9"/>
      <c r="F26" s="9"/>
      <c r="G26" s="12"/>
      <c r="H26" s="12"/>
      <c r="I26" s="12"/>
    </row>
    <row r="27" spans="1:11" x14ac:dyDescent="0.35">
      <c r="A27" s="9" t="s">
        <v>467</v>
      </c>
      <c r="B27" s="9" t="s">
        <v>111</v>
      </c>
      <c r="C27" s="9" t="s">
        <v>468</v>
      </c>
      <c r="D27" s="9" t="s">
        <v>11</v>
      </c>
      <c r="E27" s="9"/>
      <c r="F27" s="9"/>
      <c r="G27" s="12"/>
      <c r="H27" s="12"/>
      <c r="I27" s="12"/>
    </row>
    <row r="28" spans="1:11" x14ac:dyDescent="0.35">
      <c r="A28" s="9" t="s">
        <v>469</v>
      </c>
      <c r="B28" s="9" t="s">
        <v>111</v>
      </c>
      <c r="C28" s="9" t="s">
        <v>470</v>
      </c>
      <c r="D28" s="9" t="s">
        <v>11</v>
      </c>
      <c r="E28" s="9"/>
      <c r="F28" s="9"/>
      <c r="G28" s="12"/>
      <c r="H28" s="12"/>
      <c r="I28" s="12"/>
    </row>
    <row r="29" spans="1:11" x14ac:dyDescent="0.35">
      <c r="A29" s="9" t="s">
        <v>471</v>
      </c>
      <c r="B29" s="9" t="s">
        <v>34</v>
      </c>
      <c r="C29" s="9" t="s">
        <v>472</v>
      </c>
      <c r="D29" s="9" t="s">
        <v>11</v>
      </c>
      <c r="E29" s="9" t="s">
        <v>12</v>
      </c>
      <c r="F29" s="9" t="s">
        <v>12</v>
      </c>
      <c r="G29" s="12"/>
      <c r="H29" s="12"/>
      <c r="I29" s="12"/>
    </row>
    <row r="30" spans="1:11" x14ac:dyDescent="0.35">
      <c r="A30" s="9" t="s">
        <v>473</v>
      </c>
      <c r="B30" s="9" t="s">
        <v>52</v>
      </c>
      <c r="C30" s="9"/>
      <c r="D30" s="9"/>
      <c r="E30" s="9" t="s">
        <v>12</v>
      </c>
      <c r="F30" s="9"/>
      <c r="G30" s="12"/>
      <c r="H30" s="12"/>
      <c r="I30" s="12"/>
    </row>
    <row r="31" spans="1:11" x14ac:dyDescent="0.35">
      <c r="A31" s="9" t="s">
        <v>107</v>
      </c>
      <c r="B31" s="9" t="s">
        <v>34</v>
      </c>
      <c r="C31" s="9"/>
      <c r="D31" s="9"/>
      <c r="E31" s="9" t="s">
        <v>12</v>
      </c>
      <c r="F31" s="9" t="s">
        <v>12</v>
      </c>
      <c r="G31" s="12"/>
      <c r="H31" s="12"/>
      <c r="I31" s="12"/>
    </row>
    <row r="32" spans="1:11" x14ac:dyDescent="0.35">
      <c r="A32" s="9" t="s">
        <v>474</v>
      </c>
      <c r="B32" s="9" t="s">
        <v>34</v>
      </c>
      <c r="C32" s="9"/>
      <c r="D32" s="9"/>
      <c r="E32" s="9" t="s">
        <v>12</v>
      </c>
      <c r="F32" s="9" t="s">
        <v>12</v>
      </c>
      <c r="G32" s="12"/>
      <c r="H32" s="12"/>
      <c r="I32" s="12"/>
    </row>
    <row r="33" spans="1:1024" x14ac:dyDescent="0.35">
      <c r="A33" s="9" t="s">
        <v>452</v>
      </c>
      <c r="B33" s="9" t="s">
        <v>475</v>
      </c>
      <c r="C33" s="9" t="s">
        <v>476</v>
      </c>
      <c r="D33" s="9" t="s">
        <v>11</v>
      </c>
      <c r="E33" s="9" t="s">
        <v>12</v>
      </c>
      <c r="F33" s="9" t="s">
        <v>12</v>
      </c>
      <c r="G33" s="12"/>
      <c r="H33" s="65"/>
      <c r="I33" s="12"/>
    </row>
    <row r="34" spans="1:1024" x14ac:dyDescent="0.35">
      <c r="A34" s="9" t="s">
        <v>477</v>
      </c>
      <c r="B34" s="9" t="s">
        <v>457</v>
      </c>
      <c r="C34" s="9" t="s">
        <v>478</v>
      </c>
      <c r="D34" s="9" t="s">
        <v>11</v>
      </c>
      <c r="E34" s="40" t="s">
        <v>12</v>
      </c>
      <c r="F34" s="9"/>
      <c r="G34" s="12" t="s">
        <v>479</v>
      </c>
      <c r="H34" s="12"/>
      <c r="I34" s="12"/>
    </row>
    <row r="36" spans="1:1024" s="3" customFormat="1" x14ac:dyDescent="0.35">
      <c r="A36" s="14" t="s">
        <v>480</v>
      </c>
      <c r="B36" s="3" t="s">
        <v>481</v>
      </c>
      <c r="G36" s="122"/>
      <c r="H36" s="122"/>
      <c r="I36" s="122"/>
      <c r="J36" s="122"/>
      <c r="K36" s="122"/>
    </row>
    <row r="37" spans="1:1024" x14ac:dyDescent="0.35">
      <c r="A37" s="5" t="s">
        <v>2</v>
      </c>
      <c r="B37" s="5" t="s">
        <v>3</v>
      </c>
      <c r="C37" s="5" t="s">
        <v>4</v>
      </c>
      <c r="D37" s="5" t="s">
        <v>5</v>
      </c>
      <c r="E37" s="5" t="s">
        <v>6</v>
      </c>
      <c r="F37" s="5" t="s">
        <v>7</v>
      </c>
      <c r="G37" s="123"/>
      <c r="H37" s="123"/>
      <c r="I37" s="123"/>
      <c r="J37" s="123"/>
      <c r="K37" s="123"/>
    </row>
    <row r="38" spans="1:1024" x14ac:dyDescent="0.35">
      <c r="A38" s="7" t="s">
        <v>482</v>
      </c>
      <c r="B38" s="9" t="s">
        <v>457</v>
      </c>
      <c r="C38" s="7"/>
      <c r="D38" s="66" t="s">
        <v>11</v>
      </c>
      <c r="E38" s="7" t="s">
        <v>12</v>
      </c>
      <c r="F38" s="7" t="s">
        <v>12</v>
      </c>
    </row>
    <row r="39" spans="1:1024" x14ac:dyDescent="0.35">
      <c r="A39" s="7" t="s">
        <v>483</v>
      </c>
      <c r="B39" s="9" t="s">
        <v>52</v>
      </c>
      <c r="C39" s="7"/>
      <c r="D39" s="66" t="s">
        <v>11</v>
      </c>
      <c r="E39" s="7" t="s">
        <v>12</v>
      </c>
      <c r="F39" s="7" t="s">
        <v>12</v>
      </c>
    </row>
    <row r="40" spans="1:1024" x14ac:dyDescent="0.35">
      <c r="A40" s="67" t="s">
        <v>38</v>
      </c>
      <c r="B40" s="9" t="s">
        <v>39</v>
      </c>
      <c r="C40" s="7" t="s">
        <v>484</v>
      </c>
      <c r="D40" s="7"/>
      <c r="E40" s="7"/>
      <c r="F40" s="7"/>
      <c r="H40" s="12"/>
      <c r="I40" s="12"/>
    </row>
    <row r="41" spans="1:1024" x14ac:dyDescent="0.35">
      <c r="A41" s="67" t="s">
        <v>485</v>
      </c>
      <c r="B41" s="9" t="s">
        <v>486</v>
      </c>
      <c r="C41" s="7" t="s">
        <v>487</v>
      </c>
      <c r="D41" s="66" t="s">
        <v>11</v>
      </c>
      <c r="E41" s="7"/>
      <c r="F41" s="7"/>
    </row>
    <row r="42" spans="1:1024" x14ac:dyDescent="0.35">
      <c r="A42" s="7" t="s">
        <v>488</v>
      </c>
      <c r="B42" s="9" t="s">
        <v>489</v>
      </c>
      <c r="C42" s="7" t="s">
        <v>490</v>
      </c>
      <c r="D42" s="7" t="s">
        <v>11</v>
      </c>
      <c r="E42" s="7"/>
      <c r="F42" s="7"/>
    </row>
    <row r="43" spans="1:1024" s="68" customFormat="1" x14ac:dyDescent="0.35">
      <c r="A43" s="7" t="s">
        <v>491</v>
      </c>
      <c r="B43" s="9" t="s">
        <v>9</v>
      </c>
      <c r="C43" s="7" t="s">
        <v>492</v>
      </c>
      <c r="D43" s="7" t="s">
        <v>11</v>
      </c>
      <c r="E43" s="66"/>
      <c r="F43" s="66"/>
    </row>
    <row r="44" spans="1:1024" x14ac:dyDescent="0.35">
      <c r="A44" s="67" t="s">
        <v>493</v>
      </c>
      <c r="B44" s="9" t="s">
        <v>9</v>
      </c>
      <c r="C44" s="7" t="s">
        <v>494</v>
      </c>
      <c r="D44" s="7" t="s">
        <v>11</v>
      </c>
      <c r="E44" s="7"/>
      <c r="F44" s="7"/>
    </row>
    <row r="45" spans="1:1024" x14ac:dyDescent="0.35">
      <c r="A45" s="7" t="s">
        <v>495</v>
      </c>
      <c r="B45" s="9" t="s">
        <v>496</v>
      </c>
      <c r="C45" s="7" t="s">
        <v>497</v>
      </c>
      <c r="D45" s="66" t="s">
        <v>11</v>
      </c>
      <c r="E45" s="56" t="s">
        <v>12</v>
      </c>
      <c r="F45" s="7"/>
      <c r="G45" s="6" t="s">
        <v>479</v>
      </c>
      <c r="H45" s="12"/>
      <c r="I45" s="12"/>
    </row>
    <row r="46" spans="1:1024" x14ac:dyDescent="0.35">
      <c r="A46" t="s">
        <v>498</v>
      </c>
      <c r="B46" t="s">
        <v>52</v>
      </c>
      <c r="C46" t="s">
        <v>499</v>
      </c>
      <c r="D46" t="s">
        <v>40</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8" spans="1:1024" s="3" customFormat="1" x14ac:dyDescent="0.35">
      <c r="A48" s="14" t="s">
        <v>500</v>
      </c>
      <c r="B48" s="3" t="s">
        <v>501</v>
      </c>
    </row>
    <row r="49" spans="1:9" x14ac:dyDescent="0.35">
      <c r="A49" s="5" t="s">
        <v>2</v>
      </c>
      <c r="B49" s="5" t="s">
        <v>3</v>
      </c>
      <c r="C49" s="5" t="s">
        <v>4</v>
      </c>
      <c r="D49" s="5" t="s">
        <v>5</v>
      </c>
      <c r="E49" s="5" t="s">
        <v>6</v>
      </c>
      <c r="F49" s="5" t="s">
        <v>7</v>
      </c>
    </row>
    <row r="50" spans="1:9" x14ac:dyDescent="0.35">
      <c r="A50" s="9" t="s">
        <v>8</v>
      </c>
      <c r="B50" s="9" t="s">
        <v>52</v>
      </c>
      <c r="C50" s="16" t="s">
        <v>502</v>
      </c>
      <c r="D50" s="7" t="s">
        <v>11</v>
      </c>
      <c r="E50" s="7" t="s">
        <v>12</v>
      </c>
      <c r="F50" s="7"/>
    </row>
    <row r="51" spans="1:9" x14ac:dyDescent="0.35">
      <c r="A51" s="9" t="s">
        <v>503</v>
      </c>
      <c r="B51" s="9" t="s">
        <v>111</v>
      </c>
      <c r="C51" s="15" t="s">
        <v>504</v>
      </c>
      <c r="D51" s="7" t="s">
        <v>11</v>
      </c>
      <c r="E51" s="7"/>
      <c r="F51" s="7"/>
    </row>
    <row r="53" spans="1:9" s="3" customFormat="1" x14ac:dyDescent="0.35">
      <c r="A53" s="14" t="s">
        <v>505</v>
      </c>
      <c r="B53" s="3" t="s">
        <v>501</v>
      </c>
    </row>
    <row r="54" spans="1:9" x14ac:dyDescent="0.35">
      <c r="A54" s="5" t="s">
        <v>2</v>
      </c>
      <c r="B54" s="5" t="s">
        <v>3</v>
      </c>
      <c r="C54" s="5" t="s">
        <v>4</v>
      </c>
      <c r="D54" s="5" t="s">
        <v>5</v>
      </c>
      <c r="E54" s="5" t="s">
        <v>6</v>
      </c>
      <c r="F54" s="5" t="s">
        <v>7</v>
      </c>
    </row>
    <row r="55" spans="1:9" x14ac:dyDescent="0.35">
      <c r="A55" s="9" t="s">
        <v>8</v>
      </c>
      <c r="B55" s="9" t="s">
        <v>52</v>
      </c>
      <c r="C55" s="16" t="s">
        <v>502</v>
      </c>
      <c r="D55" s="7" t="s">
        <v>11</v>
      </c>
      <c r="E55" s="7" t="s">
        <v>12</v>
      </c>
      <c r="F55" s="7"/>
    </row>
    <row r="56" spans="1:9" x14ac:dyDescent="0.35">
      <c r="A56" s="9" t="s">
        <v>506</v>
      </c>
      <c r="B56" s="9" t="s">
        <v>52</v>
      </c>
      <c r="C56" s="15" t="s">
        <v>507</v>
      </c>
      <c r="D56" s="7" t="s">
        <v>11</v>
      </c>
      <c r="E56" s="7"/>
      <c r="F56" s="7" t="s">
        <v>12</v>
      </c>
    </row>
    <row r="57" spans="1:9" x14ac:dyDescent="0.35">
      <c r="A57" s="9" t="s">
        <v>14</v>
      </c>
      <c r="B57" s="9" t="s">
        <v>15</v>
      </c>
      <c r="C57" s="15" t="s">
        <v>508</v>
      </c>
      <c r="D57" s="7" t="s">
        <v>11</v>
      </c>
      <c r="E57" s="7"/>
      <c r="F57" s="7"/>
    </row>
    <row r="58" spans="1:9" x14ac:dyDescent="0.35">
      <c r="A58" s="9" t="s">
        <v>509</v>
      </c>
      <c r="B58" s="9" t="s">
        <v>52</v>
      </c>
      <c r="C58" s="15" t="s">
        <v>510</v>
      </c>
      <c r="D58" s="7" t="s">
        <v>11</v>
      </c>
      <c r="E58" s="7"/>
      <c r="F58" s="7"/>
    </row>
    <row r="60" spans="1:9" s="3" customFormat="1" x14ac:dyDescent="0.35">
      <c r="A60" s="14" t="s">
        <v>511</v>
      </c>
      <c r="B60" s="3" t="s">
        <v>512</v>
      </c>
      <c r="D60" s="3" t="s">
        <v>513</v>
      </c>
    </row>
    <row r="61" spans="1:9" x14ac:dyDescent="0.35">
      <c r="A61" s="5" t="s">
        <v>2</v>
      </c>
      <c r="B61" s="5" t="s">
        <v>3</v>
      </c>
      <c r="C61" s="5" t="s">
        <v>4</v>
      </c>
      <c r="D61" s="5" t="s">
        <v>5</v>
      </c>
      <c r="E61" s="5" t="s">
        <v>6</v>
      </c>
      <c r="F61" s="5" t="s">
        <v>7</v>
      </c>
    </row>
    <row r="62" spans="1:9" s="12" customFormat="1" x14ac:dyDescent="0.35">
      <c r="A62" s="9" t="s">
        <v>30</v>
      </c>
      <c r="B62" s="9" t="s">
        <v>52</v>
      </c>
      <c r="C62" s="9"/>
      <c r="D62" s="9"/>
      <c r="E62" s="9"/>
      <c r="F62" s="9"/>
      <c r="G62" s="12" t="s">
        <v>13</v>
      </c>
    </row>
    <row r="63" spans="1:9" x14ac:dyDescent="0.35">
      <c r="A63" s="7" t="s">
        <v>514</v>
      </c>
      <c r="B63" s="9" t="s">
        <v>111</v>
      </c>
      <c r="C63" s="15" t="s">
        <v>515</v>
      </c>
      <c r="D63" s="7" t="s">
        <v>11</v>
      </c>
      <c r="E63" s="7" t="s">
        <v>12</v>
      </c>
      <c r="F63" s="7" t="s">
        <v>12</v>
      </c>
      <c r="I63" s="9"/>
    </row>
    <row r="64" spans="1:9" x14ac:dyDescent="0.35">
      <c r="A64" s="7" t="s">
        <v>516</v>
      </c>
      <c r="B64" s="9" t="s">
        <v>464</v>
      </c>
      <c r="C64" s="15" t="s">
        <v>517</v>
      </c>
      <c r="D64" s="7" t="s">
        <v>11</v>
      </c>
      <c r="E64" s="7"/>
      <c r="F64" s="7"/>
      <c r="G64" s="6" t="s">
        <v>518</v>
      </c>
    </row>
    <row r="65" spans="1:9" x14ac:dyDescent="0.35">
      <c r="A65" s="7" t="s">
        <v>519</v>
      </c>
      <c r="B65" s="9" t="s">
        <v>22</v>
      </c>
      <c r="C65" s="15" t="s">
        <v>520</v>
      </c>
      <c r="D65" s="7" t="s">
        <v>11</v>
      </c>
      <c r="E65" s="7" t="s">
        <v>12</v>
      </c>
      <c r="F65" s="7" t="s">
        <v>12</v>
      </c>
      <c r="G65" s="6" t="s">
        <v>521</v>
      </c>
    </row>
    <row r="66" spans="1:9" ht="14.9" customHeight="1" x14ac:dyDescent="0.35">
      <c r="A66" s="7" t="s">
        <v>522</v>
      </c>
      <c r="B66" s="9" t="s">
        <v>22</v>
      </c>
      <c r="C66" s="15" t="s">
        <v>523</v>
      </c>
      <c r="D66" s="7" t="s">
        <v>11</v>
      </c>
      <c r="E66" s="7"/>
      <c r="F66" s="7"/>
      <c r="I66" s="12"/>
    </row>
    <row r="67" spans="1:9" s="12" customFormat="1" x14ac:dyDescent="0.35">
      <c r="A67" s="9" t="s">
        <v>524</v>
      </c>
      <c r="B67" s="9" t="s">
        <v>34</v>
      </c>
      <c r="C67" s="9" t="s">
        <v>525</v>
      </c>
      <c r="D67" s="9"/>
      <c r="E67" s="9"/>
      <c r="F67" s="9"/>
    </row>
    <row r="69" spans="1:9" s="3" customFormat="1" x14ac:dyDescent="0.35">
      <c r="A69" s="14" t="s">
        <v>526</v>
      </c>
      <c r="B69" s="3" t="s">
        <v>512</v>
      </c>
      <c r="D69" s="3" t="s">
        <v>527</v>
      </c>
    </row>
    <row r="70" spans="1:9" x14ac:dyDescent="0.35">
      <c r="A70" s="5" t="s">
        <v>2</v>
      </c>
      <c r="B70" s="5" t="s">
        <v>3</v>
      </c>
      <c r="C70" s="5" t="s">
        <v>4</v>
      </c>
      <c r="D70" s="5" t="s">
        <v>5</v>
      </c>
      <c r="E70" s="5" t="s">
        <v>6</v>
      </c>
      <c r="F70" s="5" t="s">
        <v>7</v>
      </c>
    </row>
    <row r="71" spans="1:9" x14ac:dyDescent="0.35">
      <c r="A71" s="7" t="s">
        <v>528</v>
      </c>
      <c r="B71" s="9" t="s">
        <v>529</v>
      </c>
      <c r="C71" s="15" t="s">
        <v>515</v>
      </c>
      <c r="D71" s="7" t="s">
        <v>11</v>
      </c>
      <c r="E71" s="7" t="s">
        <v>12</v>
      </c>
      <c r="F71" s="7" t="s">
        <v>12</v>
      </c>
      <c r="H71" s="65"/>
      <c r="I71" s="65"/>
    </row>
    <row r="72" spans="1:9" x14ac:dyDescent="0.35">
      <c r="A72" s="7" t="s">
        <v>530</v>
      </c>
      <c r="B72" s="9" t="s">
        <v>438</v>
      </c>
      <c r="C72" s="15" t="s">
        <v>531</v>
      </c>
      <c r="D72" s="7" t="s">
        <v>11</v>
      </c>
      <c r="E72" s="7"/>
      <c r="F72" s="7"/>
      <c r="H72" s="65"/>
      <c r="I72" s="65"/>
    </row>
    <row r="73" spans="1:9" ht="15.65" customHeight="1" x14ac:dyDescent="0.35">
      <c r="A73" s="7" t="s">
        <v>532</v>
      </c>
      <c r="B73" s="9" t="s">
        <v>533</v>
      </c>
      <c r="C73" s="15" t="s">
        <v>534</v>
      </c>
      <c r="D73" s="7" t="s">
        <v>11</v>
      </c>
      <c r="E73" s="7"/>
      <c r="F73" s="7"/>
      <c r="H73" s="12"/>
      <c r="I73" s="12"/>
    </row>
    <row r="74" spans="1:9" x14ac:dyDescent="0.35">
      <c r="A74" s="7" t="s">
        <v>535</v>
      </c>
      <c r="B74" s="9" t="s">
        <v>438</v>
      </c>
      <c r="C74" s="15" t="s">
        <v>531</v>
      </c>
      <c r="D74" s="7" t="s">
        <v>11</v>
      </c>
      <c r="E74" s="7"/>
      <c r="F74" s="7"/>
      <c r="H74" s="65"/>
      <c r="I74" s="65"/>
    </row>
    <row r="75" spans="1:9" ht="14.15" customHeight="1" x14ac:dyDescent="0.35">
      <c r="A75" s="7" t="s">
        <v>536</v>
      </c>
      <c r="B75" s="9" t="s">
        <v>533</v>
      </c>
      <c r="C75" s="15" t="s">
        <v>537</v>
      </c>
      <c r="D75" s="7" t="s">
        <v>11</v>
      </c>
      <c r="E75" s="7"/>
      <c r="F75" s="7"/>
    </row>
    <row r="77" spans="1:9" s="3" customFormat="1" x14ac:dyDescent="0.35">
      <c r="A77" s="14" t="s">
        <v>538</v>
      </c>
      <c r="B77" s="3" t="s">
        <v>512</v>
      </c>
      <c r="D77" s="3" t="s">
        <v>539</v>
      </c>
    </row>
    <row r="78" spans="1:9" x14ac:dyDescent="0.35">
      <c r="A78" s="5" t="s">
        <v>2</v>
      </c>
      <c r="B78" s="5" t="s">
        <v>3</v>
      </c>
      <c r="C78" s="5" t="s">
        <v>4</v>
      </c>
      <c r="D78" s="5" t="s">
        <v>5</v>
      </c>
      <c r="E78" s="5" t="s">
        <v>6</v>
      </c>
      <c r="F78" s="5" t="s">
        <v>7</v>
      </c>
    </row>
    <row r="79" spans="1:9" x14ac:dyDescent="0.35">
      <c r="A79" s="9" t="s">
        <v>528</v>
      </c>
      <c r="B79" s="9" t="s">
        <v>529</v>
      </c>
      <c r="C79" s="16" t="s">
        <v>515</v>
      </c>
      <c r="D79" s="9" t="s">
        <v>11</v>
      </c>
      <c r="E79" s="9" t="s">
        <v>12</v>
      </c>
      <c r="F79" s="9" t="s">
        <v>12</v>
      </c>
      <c r="G79" s="12"/>
      <c r="H79" s="65"/>
      <c r="I79" s="65"/>
    </row>
    <row r="80" spans="1:9" x14ac:dyDescent="0.35">
      <c r="A80" s="9" t="s">
        <v>530</v>
      </c>
      <c r="B80" s="9" t="s">
        <v>464</v>
      </c>
      <c r="C80" s="16" t="s">
        <v>531</v>
      </c>
      <c r="D80" s="9" t="s">
        <v>11</v>
      </c>
      <c r="E80" s="9"/>
      <c r="F80" s="9"/>
      <c r="G80" s="12"/>
      <c r="H80" s="65"/>
      <c r="I80" s="12"/>
    </row>
    <row r="81" spans="1:9" ht="16.399999999999999" customHeight="1" x14ac:dyDescent="0.35">
      <c r="A81" s="9" t="s">
        <v>540</v>
      </c>
      <c r="B81" s="9" t="s">
        <v>541</v>
      </c>
      <c r="C81" s="16" t="s">
        <v>534</v>
      </c>
      <c r="D81" s="9" t="s">
        <v>11</v>
      </c>
      <c r="E81" s="9"/>
      <c r="F81" s="9"/>
      <c r="G81" s="12"/>
      <c r="H81" s="65"/>
      <c r="I81" s="65"/>
    </row>
    <row r="82" spans="1:9" x14ac:dyDescent="0.35">
      <c r="A82" s="9" t="s">
        <v>535</v>
      </c>
      <c r="B82" s="9" t="s">
        <v>464</v>
      </c>
      <c r="C82" s="16" t="s">
        <v>531</v>
      </c>
      <c r="D82" s="9" t="s">
        <v>11</v>
      </c>
      <c r="E82" s="9"/>
      <c r="F82" s="9"/>
      <c r="G82" s="12"/>
      <c r="H82" s="65"/>
      <c r="I82" s="12"/>
    </row>
    <row r="83" spans="1:9" ht="14.9" customHeight="1" x14ac:dyDescent="0.35">
      <c r="A83" s="9" t="s">
        <v>542</v>
      </c>
      <c r="B83" s="9" t="s">
        <v>541</v>
      </c>
      <c r="C83" s="16" t="s">
        <v>537</v>
      </c>
      <c r="D83" s="9" t="s">
        <v>11</v>
      </c>
      <c r="E83" s="9"/>
      <c r="F83" s="9"/>
      <c r="G83" s="12"/>
      <c r="H83" s="65"/>
      <c r="I83" s="65"/>
    </row>
    <row r="84" spans="1:9" x14ac:dyDescent="0.35">
      <c r="A84" s="65"/>
      <c r="B84" s="65"/>
      <c r="C84" s="69"/>
      <c r="D84" s="65"/>
      <c r="E84" s="65"/>
      <c r="F84" s="65"/>
      <c r="G84" s="12"/>
      <c r="H84" s="65"/>
      <c r="I84" s="65"/>
    </row>
    <row r="85" spans="1:9" s="3" customFormat="1" ht="16.399999999999999" customHeight="1" x14ac:dyDescent="0.35">
      <c r="A85" s="14" t="s">
        <v>543</v>
      </c>
      <c r="B85" s="3" t="s">
        <v>512</v>
      </c>
      <c r="D85" s="3" t="s">
        <v>539</v>
      </c>
      <c r="H85" s="64"/>
      <c r="I85" s="64"/>
    </row>
    <row r="86" spans="1:9" ht="16.399999999999999" customHeight="1" x14ac:dyDescent="0.35">
      <c r="A86" s="5" t="s">
        <v>2</v>
      </c>
      <c r="B86" s="5" t="s">
        <v>3</v>
      </c>
      <c r="C86" s="5" t="s">
        <v>4</v>
      </c>
      <c r="D86" s="5" t="s">
        <v>5</v>
      </c>
      <c r="E86" s="5" t="s">
        <v>6</v>
      </c>
      <c r="F86" s="5" t="s">
        <v>7</v>
      </c>
      <c r="H86" s="23"/>
      <c r="I86" s="65"/>
    </row>
    <row r="87" spans="1:9" x14ac:dyDescent="0.35">
      <c r="A87" s="7" t="s">
        <v>544</v>
      </c>
      <c r="B87" s="9" t="s">
        <v>52</v>
      </c>
      <c r="C87" s="15" t="s">
        <v>545</v>
      </c>
      <c r="D87" s="7" t="s">
        <v>11</v>
      </c>
      <c r="E87" s="7"/>
      <c r="F87" s="7"/>
      <c r="H87" s="23"/>
      <c r="I87" s="65"/>
    </row>
    <row r="88" spans="1:9" x14ac:dyDescent="0.35">
      <c r="A88" s="7" t="s">
        <v>528</v>
      </c>
      <c r="B88" s="9" t="s">
        <v>546</v>
      </c>
      <c r="C88" s="15" t="s">
        <v>515</v>
      </c>
      <c r="D88" s="7" t="s">
        <v>11</v>
      </c>
      <c r="E88" s="7" t="s">
        <v>12</v>
      </c>
      <c r="F88" s="7" t="s">
        <v>12</v>
      </c>
      <c r="H88" s="23"/>
      <c r="I88" s="65"/>
    </row>
    <row r="89" spans="1:9" ht="14.9" customHeight="1" x14ac:dyDescent="0.35">
      <c r="A89" s="7" t="s">
        <v>547</v>
      </c>
      <c r="B89" s="7" t="s">
        <v>52</v>
      </c>
      <c r="C89" s="15" t="s">
        <v>548</v>
      </c>
      <c r="D89" s="7" t="s">
        <v>11</v>
      </c>
      <c r="E89" s="7"/>
      <c r="F89" s="7"/>
      <c r="H89" s="23"/>
      <c r="I89" s="65"/>
    </row>
    <row r="90" spans="1:9" ht="14.9" customHeight="1" x14ac:dyDescent="0.35">
      <c r="A90" s="7" t="s">
        <v>549</v>
      </c>
      <c r="B90" s="7" t="s">
        <v>52</v>
      </c>
      <c r="C90" s="15" t="s">
        <v>550</v>
      </c>
      <c r="D90" s="7" t="s">
        <v>11</v>
      </c>
      <c r="E90" s="7"/>
      <c r="F90" s="7"/>
      <c r="H90" s="23"/>
      <c r="I90" s="65"/>
    </row>
    <row r="91" spans="1:9" ht="14.9" customHeight="1" x14ac:dyDescent="0.35">
      <c r="A91" s="7" t="s">
        <v>551</v>
      </c>
      <c r="B91" s="7" t="s">
        <v>52</v>
      </c>
      <c r="C91" s="15" t="s">
        <v>552</v>
      </c>
      <c r="D91" s="7" t="s">
        <v>11</v>
      </c>
      <c r="E91" s="7"/>
      <c r="F91" s="7"/>
      <c r="H91" s="23"/>
      <c r="I91" s="65"/>
    </row>
    <row r="92" spans="1:9" ht="14.9" customHeight="1" x14ac:dyDescent="0.35">
      <c r="A92" s="7" t="s">
        <v>553</v>
      </c>
      <c r="B92" s="7" t="s">
        <v>52</v>
      </c>
      <c r="C92" s="15" t="s">
        <v>554</v>
      </c>
      <c r="D92" s="7" t="s">
        <v>11</v>
      </c>
      <c r="E92" s="7"/>
      <c r="F92" s="7"/>
      <c r="H92" s="23"/>
      <c r="I92" s="65"/>
    </row>
    <row r="94" spans="1:9" s="3" customFormat="1" x14ac:dyDescent="0.35">
      <c r="A94" s="14" t="s">
        <v>555</v>
      </c>
      <c r="B94" s="3" t="s">
        <v>512</v>
      </c>
      <c r="D94" s="3" t="s">
        <v>556</v>
      </c>
    </row>
    <row r="95" spans="1:9" x14ac:dyDescent="0.35">
      <c r="A95" s="5" t="s">
        <v>2</v>
      </c>
      <c r="B95" s="5" t="s">
        <v>3</v>
      </c>
      <c r="C95" s="5" t="s">
        <v>4</v>
      </c>
      <c r="D95" s="5" t="s">
        <v>5</v>
      </c>
      <c r="E95" s="5" t="s">
        <v>6</v>
      </c>
      <c r="F95" s="5" t="s">
        <v>7</v>
      </c>
    </row>
    <row r="96" spans="1:9" x14ac:dyDescent="0.35">
      <c r="A96" s="7" t="s">
        <v>528</v>
      </c>
      <c r="B96" s="9" t="s">
        <v>529</v>
      </c>
      <c r="C96" s="15" t="s">
        <v>515</v>
      </c>
      <c r="D96" s="7" t="s">
        <v>11</v>
      </c>
      <c r="E96" s="7" t="s">
        <v>12</v>
      </c>
      <c r="F96" s="7" t="s">
        <v>12</v>
      </c>
    </row>
    <row r="97" spans="1:7" x14ac:dyDescent="0.35">
      <c r="A97" s="7" t="s">
        <v>557</v>
      </c>
      <c r="B97" s="7" t="s">
        <v>464</v>
      </c>
      <c r="C97" s="15" t="s">
        <v>531</v>
      </c>
      <c r="D97" s="7" t="s">
        <v>11</v>
      </c>
      <c r="E97" s="7"/>
      <c r="F97" s="7"/>
      <c r="G97" s="6" t="s">
        <v>518</v>
      </c>
    </row>
    <row r="98" spans="1:7" ht="14.15" customHeight="1" x14ac:dyDescent="0.35">
      <c r="A98" s="7" t="s">
        <v>558</v>
      </c>
      <c r="B98" s="7" t="s">
        <v>52</v>
      </c>
      <c r="C98" s="15" t="s">
        <v>559</v>
      </c>
      <c r="D98" s="7" t="s">
        <v>11</v>
      </c>
      <c r="E98" s="7" t="s">
        <v>12</v>
      </c>
      <c r="F98" s="7" t="s">
        <v>12</v>
      </c>
      <c r="G98" s="6" t="s">
        <v>521</v>
      </c>
    </row>
    <row r="99" spans="1:7" x14ac:dyDescent="0.35">
      <c r="A99" s="7" t="s">
        <v>560</v>
      </c>
      <c r="B99" s="7" t="s">
        <v>52</v>
      </c>
      <c r="C99" s="7" t="s">
        <v>561</v>
      </c>
      <c r="D99" s="7" t="s">
        <v>11</v>
      </c>
      <c r="E99" s="7"/>
      <c r="F99" s="7"/>
      <c r="G99" s="6" t="s">
        <v>562</v>
      </c>
    </row>
    <row r="100" spans="1:7" x14ac:dyDescent="0.35">
      <c r="A100" s="23"/>
      <c r="B100" s="23"/>
      <c r="C100" s="23"/>
      <c r="D100" s="23"/>
      <c r="E100" s="23"/>
      <c r="F100" s="23"/>
    </row>
    <row r="101" spans="1:7" s="3" customFormat="1" x14ac:dyDescent="0.35">
      <c r="A101" s="3" t="s">
        <v>563</v>
      </c>
    </row>
    <row r="102" spans="1:7" x14ac:dyDescent="0.35">
      <c r="A102" s="5" t="s">
        <v>2</v>
      </c>
      <c r="B102" s="5" t="s">
        <v>3</v>
      </c>
      <c r="C102" s="5" t="s">
        <v>4</v>
      </c>
      <c r="D102" s="5" t="s">
        <v>5</v>
      </c>
      <c r="E102" s="5" t="s">
        <v>6</v>
      </c>
      <c r="F102" s="5" t="s">
        <v>7</v>
      </c>
    </row>
    <row r="103" spans="1:7" x14ac:dyDescent="0.35">
      <c r="A103" s="7" t="s">
        <v>30</v>
      </c>
      <c r="B103" s="7" t="s">
        <v>52</v>
      </c>
      <c r="C103" s="15" t="s">
        <v>564</v>
      </c>
      <c r="D103" s="7" t="s">
        <v>11</v>
      </c>
      <c r="E103" s="7" t="s">
        <v>12</v>
      </c>
      <c r="F103" s="7"/>
    </row>
    <row r="104" spans="1:7" x14ac:dyDescent="0.35">
      <c r="A104" s="7" t="s">
        <v>565</v>
      </c>
      <c r="B104" s="7" t="s">
        <v>52</v>
      </c>
      <c r="C104" s="15" t="s">
        <v>566</v>
      </c>
      <c r="D104" s="7" t="s">
        <v>11</v>
      </c>
      <c r="E104" s="7"/>
      <c r="F104" s="7" t="s">
        <v>12</v>
      </c>
    </row>
    <row r="105" spans="1:7" x14ac:dyDescent="0.35">
      <c r="A105" s="7" t="s">
        <v>567</v>
      </c>
      <c r="B105" s="7" t="s">
        <v>496</v>
      </c>
      <c r="C105" s="15" t="s">
        <v>515</v>
      </c>
      <c r="D105" s="7" t="s">
        <v>11</v>
      </c>
      <c r="E105" s="7"/>
      <c r="F105" s="7" t="s">
        <v>12</v>
      </c>
    </row>
    <row r="106" spans="1:7" x14ac:dyDescent="0.35">
      <c r="A106" s="7" t="s">
        <v>568</v>
      </c>
      <c r="B106" s="7" t="s">
        <v>52</v>
      </c>
      <c r="C106" s="15" t="s">
        <v>569</v>
      </c>
      <c r="D106" s="7" t="s">
        <v>5</v>
      </c>
      <c r="E106" s="7"/>
      <c r="F106" s="7"/>
    </row>
    <row r="107" spans="1:7" x14ac:dyDescent="0.35">
      <c r="A107" s="7" t="s">
        <v>570</v>
      </c>
      <c r="B107" s="7" t="s">
        <v>571</v>
      </c>
      <c r="C107" s="15" t="s">
        <v>572</v>
      </c>
      <c r="D107" s="7" t="s">
        <v>5</v>
      </c>
      <c r="E107" s="7"/>
      <c r="F107" s="7"/>
    </row>
    <row r="108" spans="1:7" x14ac:dyDescent="0.35">
      <c r="A108" s="7" t="s">
        <v>573</v>
      </c>
      <c r="B108" s="7" t="s">
        <v>574</v>
      </c>
      <c r="C108" s="15" t="s">
        <v>575</v>
      </c>
      <c r="D108" s="7" t="s">
        <v>5</v>
      </c>
      <c r="E108" s="7"/>
      <c r="F108" s="7"/>
    </row>
    <row r="109" spans="1:7" x14ac:dyDescent="0.35">
      <c r="A109" s="7" t="s">
        <v>576</v>
      </c>
      <c r="B109" s="7" t="s">
        <v>571</v>
      </c>
      <c r="C109" s="15" t="s">
        <v>577</v>
      </c>
      <c r="D109" s="7" t="s">
        <v>5</v>
      </c>
      <c r="E109" s="7"/>
      <c r="F109" s="7"/>
    </row>
    <row r="110" spans="1:7" x14ac:dyDescent="0.35">
      <c r="A110" s="7" t="s">
        <v>578</v>
      </c>
      <c r="B110" s="7" t="s">
        <v>574</v>
      </c>
      <c r="C110" s="15" t="s">
        <v>579</v>
      </c>
      <c r="D110" s="7" t="s">
        <v>5</v>
      </c>
      <c r="E110" s="7"/>
      <c r="F110" s="7"/>
    </row>
    <row r="112" spans="1:7" s="3" customFormat="1" x14ac:dyDescent="0.35">
      <c r="A112" s="14" t="s">
        <v>580</v>
      </c>
      <c r="C112" s="3" t="s">
        <v>581</v>
      </c>
    </row>
    <row r="113" spans="1:12" x14ac:dyDescent="0.35">
      <c r="A113" s="5" t="s">
        <v>2</v>
      </c>
      <c r="B113" s="5" t="s">
        <v>3</v>
      </c>
      <c r="C113" s="5" t="s">
        <v>4</v>
      </c>
      <c r="D113" s="5" t="s">
        <v>5</v>
      </c>
      <c r="E113" s="5" t="s">
        <v>6</v>
      </c>
      <c r="F113" s="5" t="s">
        <v>7</v>
      </c>
    </row>
    <row r="114" spans="1:12" x14ac:dyDescent="0.35">
      <c r="A114" s="6" t="s">
        <v>30</v>
      </c>
      <c r="B114" s="6" t="s">
        <v>34</v>
      </c>
      <c r="C114" s="6" t="s">
        <v>582</v>
      </c>
      <c r="D114" s="6" t="s">
        <v>40</v>
      </c>
      <c r="E114" s="6" t="s">
        <v>12</v>
      </c>
    </row>
    <row r="115" spans="1:12" x14ac:dyDescent="0.35">
      <c r="A115" s="6" t="s">
        <v>48</v>
      </c>
      <c r="B115" s="6" t="s">
        <v>49</v>
      </c>
      <c r="C115" s="6" t="s">
        <v>583</v>
      </c>
      <c r="D115" s="6" t="s">
        <v>40</v>
      </c>
    </row>
    <row r="116" spans="1:12" x14ac:dyDescent="0.35">
      <c r="A116" s="12" t="s">
        <v>4</v>
      </c>
      <c r="B116" s="12" t="s">
        <v>111</v>
      </c>
      <c r="C116" s="6" t="s">
        <v>584</v>
      </c>
      <c r="D116" s="6" t="s">
        <v>40</v>
      </c>
      <c r="H116" s="12"/>
      <c r="I116" s="12"/>
      <c r="J116" s="12"/>
      <c r="K116" s="12"/>
      <c r="L116" s="12"/>
    </row>
    <row r="117" spans="1:12" x14ac:dyDescent="0.35">
      <c r="A117" s="12" t="s">
        <v>580</v>
      </c>
      <c r="B117" s="12" t="s">
        <v>49</v>
      </c>
      <c r="C117" s="6" t="s">
        <v>585</v>
      </c>
      <c r="D117" s="6" t="s">
        <v>40</v>
      </c>
      <c r="H117" s="12"/>
      <c r="I117" s="12"/>
      <c r="J117" s="12"/>
      <c r="K117" s="12"/>
      <c r="L117" s="12"/>
    </row>
    <row r="118" spans="1:12" x14ac:dyDescent="0.35">
      <c r="A118" s="23"/>
      <c r="B118" s="65"/>
      <c r="C118" s="24"/>
      <c r="D118" s="23"/>
      <c r="E118" s="23"/>
      <c r="F118" s="23"/>
      <c r="H118" s="12"/>
      <c r="I118" s="65"/>
      <c r="J118" s="65"/>
      <c r="K118" s="65"/>
      <c r="L118" s="65"/>
    </row>
    <row r="119" spans="1:12" s="3" customFormat="1" x14ac:dyDescent="0.35">
      <c r="A119" s="14" t="s">
        <v>586</v>
      </c>
      <c r="I119" s="64"/>
      <c r="J119" s="64"/>
      <c r="K119" s="64"/>
      <c r="L119" s="64"/>
    </row>
    <row r="120" spans="1:12" x14ac:dyDescent="0.35">
      <c r="A120" s="5" t="s">
        <v>2</v>
      </c>
      <c r="B120" s="5" t="s">
        <v>3</v>
      </c>
      <c r="C120" s="5" t="s">
        <v>4</v>
      </c>
      <c r="D120" s="5" t="s">
        <v>5</v>
      </c>
      <c r="E120" s="5" t="s">
        <v>6</v>
      </c>
      <c r="F120" s="5" t="s">
        <v>7</v>
      </c>
      <c r="H120" s="12"/>
      <c r="I120" s="65"/>
      <c r="J120" s="65"/>
      <c r="K120" s="65"/>
      <c r="L120" s="65"/>
    </row>
    <row r="121" spans="1:12" x14ac:dyDescent="0.35">
      <c r="A121" s="7" t="s">
        <v>587</v>
      </c>
      <c r="B121" s="7" t="s">
        <v>588</v>
      </c>
      <c r="C121" s="15" t="s">
        <v>589</v>
      </c>
      <c r="D121" s="7" t="s">
        <v>11</v>
      </c>
      <c r="E121" s="7" t="s">
        <v>12</v>
      </c>
      <c r="F121" s="7"/>
      <c r="H121" s="12"/>
      <c r="I121" s="65"/>
      <c r="J121" s="65"/>
      <c r="K121" s="65"/>
      <c r="L121" s="65"/>
    </row>
    <row r="122" spans="1:12" x14ac:dyDescent="0.35">
      <c r="A122" s="7" t="s">
        <v>590</v>
      </c>
      <c r="B122" s="7" t="s">
        <v>588</v>
      </c>
      <c r="C122" s="15" t="s">
        <v>502</v>
      </c>
      <c r="D122" s="7" t="s">
        <v>11</v>
      </c>
      <c r="E122" s="7" t="s">
        <v>12</v>
      </c>
      <c r="F122" s="7"/>
    </row>
    <row r="123" spans="1:12" x14ac:dyDescent="0.35">
      <c r="A123" s="7" t="s">
        <v>591</v>
      </c>
      <c r="B123" s="9" t="s">
        <v>52</v>
      </c>
      <c r="C123" s="15" t="s">
        <v>592</v>
      </c>
      <c r="D123" s="7" t="s">
        <v>11</v>
      </c>
      <c r="E123" s="7"/>
      <c r="F123" s="7" t="s">
        <v>12</v>
      </c>
    </row>
    <row r="124" spans="1:12" x14ac:dyDescent="0.35">
      <c r="A124" s="7" t="s">
        <v>593</v>
      </c>
      <c r="B124" s="9" t="s">
        <v>52</v>
      </c>
      <c r="C124" s="15" t="s">
        <v>594</v>
      </c>
      <c r="D124" s="7" t="s">
        <v>11</v>
      </c>
      <c r="E124" s="7"/>
      <c r="F124" s="7"/>
    </row>
    <row r="125" spans="1:12" x14ac:dyDescent="0.35">
      <c r="A125" s="7" t="s">
        <v>595</v>
      </c>
      <c r="B125" s="7" t="s">
        <v>52</v>
      </c>
      <c r="C125" s="7" t="s">
        <v>596</v>
      </c>
      <c r="D125" s="7" t="s">
        <v>11</v>
      </c>
      <c r="E125" s="7"/>
      <c r="F125" s="7"/>
    </row>
    <row r="127" spans="1:12" x14ac:dyDescent="0.35">
      <c r="A127" s="70" t="s">
        <v>597</v>
      </c>
      <c r="B127" s="70"/>
      <c r="C127" s="70"/>
    </row>
    <row r="128" spans="1:12" x14ac:dyDescent="0.35">
      <c r="A128" s="5" t="s">
        <v>2</v>
      </c>
      <c r="B128" s="5" t="s">
        <v>3</v>
      </c>
      <c r="C128" s="5" t="s">
        <v>4</v>
      </c>
      <c r="D128" s="5" t="s">
        <v>5</v>
      </c>
      <c r="E128" s="5" t="s">
        <v>6</v>
      </c>
      <c r="F128" s="5" t="s">
        <v>7</v>
      </c>
    </row>
    <row r="129" spans="1:6" x14ac:dyDescent="0.35">
      <c r="A129" s="71" t="s">
        <v>8</v>
      </c>
      <c r="B129" s="7" t="s">
        <v>52</v>
      </c>
      <c r="C129" s="7" t="s">
        <v>598</v>
      </c>
      <c r="D129" s="7" t="s">
        <v>11</v>
      </c>
      <c r="E129" s="7" t="s">
        <v>12</v>
      </c>
      <c r="F129" s="7"/>
    </row>
    <row r="130" spans="1:6" x14ac:dyDescent="0.35">
      <c r="A130" s="71" t="s">
        <v>14</v>
      </c>
      <c r="B130" s="7" t="s">
        <v>49</v>
      </c>
      <c r="C130" s="7" t="s">
        <v>599</v>
      </c>
      <c r="D130" s="7" t="s">
        <v>11</v>
      </c>
      <c r="E130" s="7"/>
      <c r="F130" s="7"/>
    </row>
    <row r="131" spans="1:6" x14ac:dyDescent="0.35">
      <c r="A131" s="71" t="s">
        <v>4</v>
      </c>
      <c r="B131" s="7" t="s">
        <v>49</v>
      </c>
      <c r="C131" s="7" t="s">
        <v>600</v>
      </c>
      <c r="D131" s="7" t="s">
        <v>11</v>
      </c>
      <c r="E131" s="7"/>
      <c r="F131" s="7"/>
    </row>
    <row r="134" spans="1:6" s="4" customFormat="1" x14ac:dyDescent="0.35">
      <c r="A134" s="14" t="s">
        <v>601</v>
      </c>
      <c r="B134" s="3"/>
      <c r="C134" s="3"/>
      <c r="D134" s="3"/>
      <c r="E134" s="3"/>
      <c r="F134" s="3"/>
    </row>
    <row r="135" spans="1:6" x14ac:dyDescent="0.35">
      <c r="A135" s="5" t="s">
        <v>2</v>
      </c>
      <c r="B135" s="5" t="s">
        <v>3</v>
      </c>
      <c r="C135" s="5" t="s">
        <v>4</v>
      </c>
      <c r="D135" s="5" t="s">
        <v>5</v>
      </c>
      <c r="E135" s="5" t="s">
        <v>6</v>
      </c>
      <c r="F135" s="5" t="s">
        <v>7</v>
      </c>
    </row>
    <row r="136" spans="1:6" x14ac:dyDescent="0.35">
      <c r="A136" s="7" t="s">
        <v>30</v>
      </c>
      <c r="B136" s="9" t="s">
        <v>34</v>
      </c>
      <c r="C136" s="15" t="s">
        <v>602</v>
      </c>
      <c r="D136" s="7" t="s">
        <v>11</v>
      </c>
      <c r="E136" s="7" t="s">
        <v>12</v>
      </c>
      <c r="F136" s="7"/>
    </row>
    <row r="137" spans="1:6" x14ac:dyDescent="0.35">
      <c r="A137" s="7" t="s">
        <v>48</v>
      </c>
      <c r="B137" s="9" t="s">
        <v>49</v>
      </c>
      <c r="C137" s="15" t="s">
        <v>603</v>
      </c>
      <c r="D137" s="7" t="s">
        <v>11</v>
      </c>
      <c r="E137" s="7"/>
      <c r="F137" s="7"/>
    </row>
    <row r="138" spans="1:6" x14ac:dyDescent="0.35">
      <c r="A138" s="7" t="s">
        <v>108</v>
      </c>
      <c r="B138" s="7" t="s">
        <v>100</v>
      </c>
      <c r="C138" s="15"/>
      <c r="D138" s="7" t="s">
        <v>11</v>
      </c>
      <c r="E138" s="7"/>
      <c r="F138" s="7" t="s">
        <v>12</v>
      </c>
    </row>
    <row r="140" spans="1:6" s="68" customFormat="1" x14ac:dyDescent="0.35">
      <c r="A140" s="72" t="s">
        <v>604</v>
      </c>
      <c r="B140" s="72" t="s">
        <v>605</v>
      </c>
      <c r="C140" s="72"/>
    </row>
    <row r="141" spans="1:6" x14ac:dyDescent="0.35">
      <c r="A141" s="5" t="s">
        <v>2</v>
      </c>
      <c r="B141" s="5" t="s">
        <v>3</v>
      </c>
      <c r="C141" s="5" t="s">
        <v>4</v>
      </c>
      <c r="D141" s="5" t="s">
        <v>5</v>
      </c>
      <c r="E141" s="5" t="s">
        <v>6</v>
      </c>
      <c r="F141" s="5" t="s">
        <v>7</v>
      </c>
    </row>
    <row r="142" spans="1:6" x14ac:dyDescent="0.35">
      <c r="A142" s="9" t="s">
        <v>129</v>
      </c>
      <c r="B142" s="9" t="s">
        <v>52</v>
      </c>
      <c r="C142" s="9" t="s">
        <v>606</v>
      </c>
      <c r="D142" s="7" t="s">
        <v>11</v>
      </c>
      <c r="E142" s="9"/>
      <c r="F142" s="9" t="s">
        <v>12</v>
      </c>
    </row>
    <row r="143" spans="1:6" x14ac:dyDescent="0.35">
      <c r="A143" s="9" t="s">
        <v>607</v>
      </c>
      <c r="B143" s="9" t="s">
        <v>52</v>
      </c>
      <c r="C143" s="9" t="s">
        <v>608</v>
      </c>
      <c r="D143" s="7" t="s">
        <v>11</v>
      </c>
      <c r="E143" s="9"/>
      <c r="F143" s="9" t="s">
        <v>12</v>
      </c>
    </row>
    <row r="144" spans="1:6" x14ac:dyDescent="0.35">
      <c r="A144" s="9" t="s">
        <v>609</v>
      </c>
      <c r="B144" s="9" t="s">
        <v>52</v>
      </c>
      <c r="C144" s="9" t="s">
        <v>608</v>
      </c>
      <c r="D144" s="7" t="s">
        <v>11</v>
      </c>
      <c r="E144" s="9"/>
      <c r="F144" s="9" t="s">
        <v>12</v>
      </c>
    </row>
    <row r="145" spans="1:9" x14ac:dyDescent="0.35">
      <c r="A145" s="9" t="s">
        <v>8</v>
      </c>
      <c r="B145" s="9" t="s">
        <v>52</v>
      </c>
      <c r="C145" s="9" t="s">
        <v>610</v>
      </c>
      <c r="D145" s="7" t="s">
        <v>11</v>
      </c>
      <c r="E145" s="9" t="s">
        <v>12</v>
      </c>
      <c r="F145" s="9"/>
    </row>
    <row r="146" spans="1:9" x14ac:dyDescent="0.35">
      <c r="A146" s="9" t="s">
        <v>14</v>
      </c>
      <c r="B146" s="7" t="s">
        <v>49</v>
      </c>
      <c r="C146" s="7" t="s">
        <v>603</v>
      </c>
      <c r="D146" s="7" t="s">
        <v>11</v>
      </c>
      <c r="E146" s="9"/>
      <c r="F146" s="9"/>
    </row>
    <row r="148" spans="1:9" s="3" customFormat="1" x14ac:dyDescent="0.35">
      <c r="A148" s="14" t="s">
        <v>611</v>
      </c>
    </row>
    <row r="149" spans="1:9" x14ac:dyDescent="0.35">
      <c r="A149" s="5" t="s">
        <v>2</v>
      </c>
      <c r="B149" s="5" t="s">
        <v>3</v>
      </c>
      <c r="C149" s="5" t="s">
        <v>4</v>
      </c>
      <c r="D149" s="5" t="s">
        <v>5</v>
      </c>
      <c r="E149" s="5" t="s">
        <v>6</v>
      </c>
      <c r="F149" s="5" t="s">
        <v>7</v>
      </c>
    </row>
    <row r="150" spans="1:9" x14ac:dyDescent="0.35">
      <c r="A150" s="6" t="s">
        <v>30</v>
      </c>
      <c r="B150" s="12" t="s">
        <v>9</v>
      </c>
      <c r="D150" s="6" t="s">
        <v>11</v>
      </c>
      <c r="E150" s="6" t="s">
        <v>12</v>
      </c>
      <c r="G150" s="6" t="s">
        <v>13</v>
      </c>
    </row>
    <row r="151" spans="1:9" x14ac:dyDescent="0.35">
      <c r="A151" s="6" t="s">
        <v>48</v>
      </c>
      <c r="B151" s="12" t="s">
        <v>533</v>
      </c>
      <c r="D151" s="6" t="s">
        <v>11</v>
      </c>
      <c r="I151" s="12"/>
    </row>
    <row r="152" spans="1:9" x14ac:dyDescent="0.35">
      <c r="A152" s="6" t="s">
        <v>612</v>
      </c>
      <c r="B152" s="12" t="s">
        <v>533</v>
      </c>
      <c r="C152" s="6" t="s">
        <v>613</v>
      </c>
      <c r="I152" s="12"/>
    </row>
    <row r="153" spans="1:9" x14ac:dyDescent="0.35">
      <c r="A153" s="6" t="s">
        <v>614</v>
      </c>
      <c r="B153" s="12" t="s">
        <v>533</v>
      </c>
      <c r="C153" s="6" t="s">
        <v>615</v>
      </c>
      <c r="D153" s="6" t="s">
        <v>11</v>
      </c>
      <c r="I153" s="12"/>
    </row>
    <row r="154" spans="1:9" x14ac:dyDescent="0.35">
      <c r="A154" s="6" t="s">
        <v>593</v>
      </c>
      <c r="B154" s="12" t="s">
        <v>533</v>
      </c>
      <c r="C154" s="6" t="s">
        <v>616</v>
      </c>
      <c r="D154" s="6" t="s">
        <v>11</v>
      </c>
      <c r="I154" s="12"/>
    </row>
    <row r="155" spans="1:9" x14ac:dyDescent="0.35">
      <c r="A155" s="6" t="s">
        <v>617</v>
      </c>
      <c r="B155" s="12" t="s">
        <v>39</v>
      </c>
      <c r="D155" s="6" t="s">
        <v>11</v>
      </c>
      <c r="I155" s="12"/>
    </row>
    <row r="156" spans="1:9" x14ac:dyDescent="0.35">
      <c r="A156" s="6" t="s">
        <v>618</v>
      </c>
      <c r="B156" s="12" t="s">
        <v>533</v>
      </c>
      <c r="C156" s="6" t="s">
        <v>619</v>
      </c>
      <c r="D156" s="6" t="s">
        <v>11</v>
      </c>
      <c r="I156" s="12"/>
    </row>
    <row r="157" spans="1:9" x14ac:dyDescent="0.35">
      <c r="A157" s="6" t="s">
        <v>620</v>
      </c>
      <c r="B157" s="12" t="s">
        <v>533</v>
      </c>
      <c r="D157" s="6" t="s">
        <v>11</v>
      </c>
      <c r="I157" s="12"/>
    </row>
    <row r="158" spans="1:9" x14ac:dyDescent="0.35">
      <c r="A158" s="6" t="s">
        <v>621</v>
      </c>
      <c r="B158" s="12" t="s">
        <v>533</v>
      </c>
      <c r="D158" s="6" t="s">
        <v>11</v>
      </c>
      <c r="I158" s="12"/>
    </row>
    <row r="159" spans="1:9" s="12" customFormat="1" x14ac:dyDescent="0.35">
      <c r="A159" s="12" t="s">
        <v>622</v>
      </c>
      <c r="B159" s="12" t="s">
        <v>15</v>
      </c>
      <c r="C159" s="12" t="s">
        <v>623</v>
      </c>
    </row>
    <row r="160" spans="1:9" x14ac:dyDescent="0.35">
      <c r="A160" s="6" t="s">
        <v>624</v>
      </c>
      <c r="B160" s="12" t="s">
        <v>533</v>
      </c>
      <c r="D160" s="6" t="s">
        <v>11</v>
      </c>
      <c r="I160" s="12"/>
    </row>
  </sheetData>
  <mergeCells count="4">
    <mergeCell ref="G23:K23"/>
    <mergeCell ref="G24:K24"/>
    <mergeCell ref="G36:K36"/>
    <mergeCell ref="G37:K37"/>
  </mergeCells>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
  <sheetViews>
    <sheetView zoomScaleNormal="100" workbookViewId="0">
      <pane xSplit="2" ySplit="2" topLeftCell="C12" activePane="bottomRight" state="frozen"/>
      <selection pane="topRight" activeCell="C1" sqref="C1"/>
      <selection pane="bottomLeft" activeCell="A12" sqref="A12"/>
      <selection pane="bottomRight" activeCell="A29" sqref="A29"/>
    </sheetView>
  </sheetViews>
  <sheetFormatPr baseColWidth="10" defaultColWidth="10.54296875" defaultRowHeight="14.5" x14ac:dyDescent="0.35"/>
  <cols>
    <col min="1" max="1" width="12.26953125" customWidth="1"/>
    <col min="2" max="2" width="17.7265625" customWidth="1"/>
    <col min="3" max="3" width="96" customWidth="1"/>
    <col min="4" max="4" width="50.7265625" customWidth="1"/>
  </cols>
  <sheetData>
    <row r="1" spans="1:6" s="6" customFormat="1" x14ac:dyDescent="0.35">
      <c r="A1" s="73" t="s">
        <v>436</v>
      </c>
      <c r="B1" s="74"/>
      <c r="C1" s="74" t="s">
        <v>437</v>
      </c>
    </row>
    <row r="2" spans="1:6" x14ac:dyDescent="0.35">
      <c r="A2" s="21" t="s">
        <v>8</v>
      </c>
      <c r="B2" s="21" t="s">
        <v>14</v>
      </c>
      <c r="C2" s="21" t="s">
        <v>4</v>
      </c>
      <c r="D2" s="22" t="s">
        <v>74</v>
      </c>
    </row>
    <row r="3" spans="1:6" x14ac:dyDescent="0.35">
      <c r="A3" s="10" t="s">
        <v>625</v>
      </c>
      <c r="B3" s="63" t="s">
        <v>626</v>
      </c>
      <c r="C3" s="10" t="s">
        <v>627</v>
      </c>
      <c r="D3" t="str">
        <f>CONCATENATE("INSERT INTO `phaseapp` VALUES ('",A3,"', '",B3,"', '",IF(NOT(ISERR(SEARCH("'",C3))),CONCATENATE(MID(C3,1,SEARCH("'",C3)-1),"'",MID(C3,SEARCH("'",C3),LEN(C3))),C3),"');")</f>
        <v>INSERT INTO `phaseapp` VALUES ('D', 'Découverte', 'Phase de découverte : avec exemples et exercices simples, faisant appel à de la manipulation');</v>
      </c>
    </row>
    <row r="4" spans="1:6" x14ac:dyDescent="0.35">
      <c r="A4" s="10" t="s">
        <v>628</v>
      </c>
      <c r="B4" s="63" t="s">
        <v>629</v>
      </c>
      <c r="C4" s="10" t="s">
        <v>630</v>
      </c>
      <c r="D4" t="str">
        <f>CONCATENATE("INSERT INTO `phaseapp` VALUES ('",A4,"', '",B4,"', '",IF(NOT(ISERR(SEARCH("'",C4))),CONCATENATE(MID(C4,1,SEARCH("'",C4)-1),"'",MID(C4,SEARCH("'",C4),LEN(C4))),C4),"');")</f>
        <v>INSERT INTO `phaseapp` VALUES ('P', 'Pratique', 'Phase de pratique : avec exercices assez simples');</v>
      </c>
    </row>
    <row r="5" spans="1:6" x14ac:dyDescent="0.35">
      <c r="A5" s="10" t="s">
        <v>91</v>
      </c>
      <c r="B5" s="63" t="s">
        <v>631</v>
      </c>
      <c r="C5" s="10" t="s">
        <v>632</v>
      </c>
      <c r="D5" t="str">
        <f>CONCATENATE("INSERT INTO `phaseapp` VALUES ('",A5,"', '",B5,"', '",IF(NOT(ISERR(SEARCH("'",C5))),CONCATENATE(MID(C5,1,SEARCH("'",C5)-1),"'",MID(C5,SEARCH("'",C5),LEN(C5))),C5),"');")</f>
        <v>INSERT INTO `phaseapp` VALUES ('E', 'Entraînement', 'Phase d''entraînement : avec exercices moyennement simples à difficiles; mise en situation avec des problèmes; transfert de connaissance ; abstraction');</v>
      </c>
    </row>
    <row r="6" spans="1:6" x14ac:dyDescent="0.35">
      <c r="A6" s="10" t="s">
        <v>633</v>
      </c>
      <c r="B6" s="63" t="s">
        <v>634</v>
      </c>
      <c r="C6" s="10" t="s">
        <v>635</v>
      </c>
      <c r="D6" t="str">
        <f>CONCATENATE("INSERT INTO `phaseapp` VALUES ('",A6,"', '",B6,"', '",IF(NOT(ISERR(SEARCH("'",C6))),CONCATENATE(MID(C6,1,SEARCH("'",C6)-1),"'",MID(C6,SEARCH("'",C6),LEN(C6))),C6),"');")</f>
        <v>INSERT INTO `phaseapp` VALUES ('R', 'Révision', 'Phase de révision : avec exercices moyennement difficiles à difficiles');</v>
      </c>
    </row>
    <row r="9" spans="1:6" x14ac:dyDescent="0.35">
      <c r="A9" s="73" t="s">
        <v>443</v>
      </c>
      <c r="B9" s="74"/>
      <c r="C9" s="74" t="s">
        <v>636</v>
      </c>
    </row>
    <row r="10" spans="1:6" x14ac:dyDescent="0.35">
      <c r="A10" s="21" t="s">
        <v>8</v>
      </c>
      <c r="B10" s="21" t="s">
        <v>14</v>
      </c>
      <c r="C10" s="21" t="s">
        <v>4</v>
      </c>
      <c r="D10" s="22" t="s">
        <v>74</v>
      </c>
    </row>
    <row r="11" spans="1:6" x14ac:dyDescent="0.35">
      <c r="A11" s="10" t="s">
        <v>637</v>
      </c>
      <c r="B11" s="63" t="s">
        <v>638</v>
      </c>
      <c r="C11" s="10" t="s">
        <v>627</v>
      </c>
      <c r="D11" t="str">
        <f>CONCATENATE("INSERT INTO `natureactiv` VALUES ('",A11,"', '",B11,"', '",IF(NOT(ISERR(SEARCH("'",C11))),CONCATENATE(MID(C11,1,SEARCH("'",C11)-1),"'",MID(C11,SEARCH("'",C11),LEN(C11))),C11),"');")</f>
        <v>INSERT INTO `natureactiv` VALUES ('I', 'Introduction/Initiation', 'Phase de découverte : avec exemples et exercices simples, faisant appel à de la manipulation');</v>
      </c>
    </row>
    <row r="12" spans="1:6" x14ac:dyDescent="0.35">
      <c r="A12" s="10" t="s">
        <v>87</v>
      </c>
      <c r="B12" s="63" t="s">
        <v>639</v>
      </c>
      <c r="C12" s="10" t="s">
        <v>630</v>
      </c>
      <c r="D12" t="str">
        <f>CONCATENATE("INSERT INTO `natureactiv` VALUES ('",A12,"', '",B12,"', '",IF(NOT(ISERR(SEARCH("'",C12))),CONCATENATE(MID(C12,1,SEARCH("'",C12)-1),"'",MID(C12,SEARCH("'",C12),LEN(C12))),C12),"');")</f>
        <v>INSERT INTO `natureactiv` VALUES ('M', 'Manipulation/Entrainement', 'Phase de pratique : avec exercices assez simples');</v>
      </c>
    </row>
    <row r="13" spans="1:6" x14ac:dyDescent="0.35">
      <c r="A13" s="10" t="s">
        <v>640</v>
      </c>
      <c r="B13" s="63" t="s">
        <v>641</v>
      </c>
      <c r="C13" s="10" t="s">
        <v>632</v>
      </c>
      <c r="D13" t="str">
        <f>CONCATENATE("INSERT INTO `natureactiv` VALUES ('",A13,"', '",B13,"', '",IF(NOT(ISERR(SEARCH("'",C13))),CONCATENATE(MID(C13,1,SEARCH("'",C13)-1),"'",MID(C13,SEARCH("'",C13),LEN(C13))),C13),"');")</f>
        <v>INSERT INTO `natureactiv` VALUES ('F', 'Formalisation', 'Phase d''entraînement : avec exercices moyennement simples à difficiles; mise en situation avec des problèmes; transfert de connaissance ; abstraction');</v>
      </c>
    </row>
    <row r="14" spans="1:6" x14ac:dyDescent="0.35">
      <c r="A14" s="10" t="s">
        <v>628</v>
      </c>
      <c r="B14" s="63" t="s">
        <v>642</v>
      </c>
      <c r="C14" s="10" t="s">
        <v>635</v>
      </c>
      <c r="D14" t="str">
        <f>CONCATENATE("INSERT INTO `natureactiv` VALUES ('",A14,"', '",B14,"', '",IF(NOT(ISERR(SEARCH("'",C14))),CONCATENATE(MID(C14,1,SEARCH("'",C14)-1),"'",MID(C14,SEARCH("'",C14),LEN(C14))),C14),"');")</f>
        <v>INSERT INTO `natureactiv` VALUES ('P', 'Problème', 'Phase de révision : avec exercices moyennement difficiles à difficiles');</v>
      </c>
    </row>
    <row r="15" spans="1:6" x14ac:dyDescent="0.35">
      <c r="A15" s="75"/>
    </row>
    <row r="16" spans="1:6" x14ac:dyDescent="0.35">
      <c r="A16" s="73" t="s">
        <v>643</v>
      </c>
      <c r="B16" s="74"/>
      <c r="C16" s="74" t="s">
        <v>644</v>
      </c>
      <c r="D16" s="6"/>
      <c r="E16" s="6"/>
      <c r="F16" s="6"/>
    </row>
    <row r="17" spans="1:5" x14ac:dyDescent="0.35">
      <c r="A17" s="21" t="s">
        <v>645</v>
      </c>
      <c r="B17" s="21" t="s">
        <v>646</v>
      </c>
      <c r="C17" s="22" t="s">
        <v>74</v>
      </c>
      <c r="D17" s="6"/>
      <c r="E17" s="6"/>
    </row>
    <row r="18" spans="1:5" x14ac:dyDescent="0.35">
      <c r="A18" t="s">
        <v>625</v>
      </c>
      <c r="B18" t="s">
        <v>637</v>
      </c>
      <c r="C18" t="str">
        <f t="shared" ref="C18:C27" si="0">CONCATENATE("INSERT INTO `natureactiv_phaseapp` VALUES ('",A18,"', '",B18,"');")</f>
        <v>INSERT INTO `natureactiv_phaseapp` VALUES ('D', 'I');</v>
      </c>
    </row>
    <row r="19" spans="1:5" x14ac:dyDescent="0.35">
      <c r="A19" t="s">
        <v>625</v>
      </c>
      <c r="B19" t="s">
        <v>87</v>
      </c>
      <c r="C19" t="str">
        <f t="shared" si="0"/>
        <v>INSERT INTO `natureactiv_phaseapp` VALUES ('D', 'M');</v>
      </c>
    </row>
    <row r="20" spans="1:5" x14ac:dyDescent="0.35">
      <c r="A20" t="s">
        <v>628</v>
      </c>
      <c r="B20" t="s">
        <v>87</v>
      </c>
      <c r="C20" t="str">
        <f t="shared" si="0"/>
        <v>INSERT INTO `natureactiv_phaseapp` VALUES ('P', 'M');</v>
      </c>
    </row>
    <row r="21" spans="1:5" x14ac:dyDescent="0.35">
      <c r="A21" t="s">
        <v>628</v>
      </c>
      <c r="B21" t="s">
        <v>640</v>
      </c>
      <c r="C21" t="str">
        <f t="shared" si="0"/>
        <v>INSERT INTO `natureactiv_phaseapp` VALUES ('P', 'F');</v>
      </c>
    </row>
    <row r="22" spans="1:5" x14ac:dyDescent="0.35">
      <c r="A22" t="s">
        <v>91</v>
      </c>
      <c r="B22" t="s">
        <v>87</v>
      </c>
      <c r="C22" t="str">
        <f t="shared" si="0"/>
        <v>INSERT INTO `natureactiv_phaseapp` VALUES ('E', 'M');</v>
      </c>
    </row>
    <row r="23" spans="1:5" x14ac:dyDescent="0.35">
      <c r="A23" t="s">
        <v>91</v>
      </c>
      <c r="B23" t="s">
        <v>640</v>
      </c>
      <c r="C23" t="str">
        <f t="shared" si="0"/>
        <v>INSERT INTO `natureactiv_phaseapp` VALUES ('E', 'F');</v>
      </c>
    </row>
    <row r="24" spans="1:5" x14ac:dyDescent="0.35">
      <c r="A24" t="s">
        <v>91</v>
      </c>
      <c r="B24" t="s">
        <v>628</v>
      </c>
      <c r="C24" t="str">
        <f t="shared" si="0"/>
        <v>INSERT INTO `natureactiv_phaseapp` VALUES ('E', 'P');</v>
      </c>
    </row>
    <row r="25" spans="1:5" x14ac:dyDescent="0.35">
      <c r="A25" t="s">
        <v>633</v>
      </c>
      <c r="B25" t="s">
        <v>87</v>
      </c>
      <c r="C25" t="str">
        <f t="shared" si="0"/>
        <v>INSERT INTO `natureactiv_phaseapp` VALUES ('R', 'M');</v>
      </c>
    </row>
    <row r="26" spans="1:5" x14ac:dyDescent="0.35">
      <c r="A26" t="s">
        <v>633</v>
      </c>
      <c r="B26" t="s">
        <v>640</v>
      </c>
      <c r="C26" t="str">
        <f t="shared" si="0"/>
        <v>INSERT INTO `natureactiv_phaseapp` VALUES ('R', 'F');</v>
      </c>
    </row>
    <row r="27" spans="1:5" x14ac:dyDescent="0.35">
      <c r="A27" t="s">
        <v>633</v>
      </c>
      <c r="B27" t="s">
        <v>628</v>
      </c>
      <c r="C27" t="str">
        <f t="shared" si="0"/>
        <v>INSERT INTO `natureactiv_phaseapp` VALUES ('R', 'P');</v>
      </c>
    </row>
  </sheetData>
  <pageMargins left="0.7" right="0.7" top="0.75" bottom="0.7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AMJ345"/>
  <sheetViews>
    <sheetView zoomScaleNormal="100" workbookViewId="0">
      <pane xSplit="3" ySplit="1" topLeftCell="D65" activePane="bottomRight" state="frozen"/>
      <selection pane="topRight" activeCell="D1" sqref="D1"/>
      <selection pane="bottomLeft" activeCell="A65" sqref="A65"/>
      <selection pane="bottomRight" activeCell="A65" sqref="A65"/>
    </sheetView>
  </sheetViews>
  <sheetFormatPr baseColWidth="10" defaultColWidth="11.453125" defaultRowHeight="14.5" x14ac:dyDescent="0.35"/>
  <cols>
    <col min="1" max="1" width="11.453125" style="23"/>
    <col min="2" max="2" width="10" style="23" customWidth="1"/>
    <col min="3" max="3" width="26.1796875" style="24" customWidth="1"/>
    <col min="4" max="5" width="14.1796875" style="23" customWidth="1"/>
    <col min="6" max="6" width="8.54296875" style="23" customWidth="1"/>
    <col min="7" max="7" width="11.7265625" style="23" customWidth="1"/>
    <col min="8" max="8" width="44.453125" style="24" customWidth="1"/>
    <col min="9" max="9" width="45.453125" style="24" customWidth="1"/>
    <col min="10" max="10" width="13.453125" style="24" customWidth="1"/>
    <col min="11" max="11" width="19" style="24" customWidth="1"/>
    <col min="12" max="12" width="50.7265625" style="23" customWidth="1"/>
    <col min="13" max="1024" width="11.453125" style="23"/>
  </cols>
  <sheetData>
    <row r="1" spans="1:12" s="6" customFormat="1" ht="29" x14ac:dyDescent="0.35">
      <c r="A1" s="76" t="s">
        <v>157</v>
      </c>
      <c r="B1" s="53" t="s">
        <v>647</v>
      </c>
      <c r="C1" s="16" t="s">
        <v>648</v>
      </c>
      <c r="D1" s="53" t="s">
        <v>649</v>
      </c>
      <c r="E1" s="9" t="s">
        <v>444</v>
      </c>
      <c r="F1" s="53" t="s">
        <v>650</v>
      </c>
      <c r="G1" s="53" t="s">
        <v>651</v>
      </c>
      <c r="H1" s="77" t="s">
        <v>652</v>
      </c>
      <c r="I1" s="77" t="s">
        <v>653</v>
      </c>
      <c r="J1" s="77" t="s">
        <v>654</v>
      </c>
      <c r="K1" s="78" t="s">
        <v>655</v>
      </c>
      <c r="L1" s="79" t="s">
        <v>74</v>
      </c>
    </row>
    <row r="2" spans="1:12" s="12" customFormat="1" hidden="1" x14ac:dyDescent="0.35">
      <c r="A2" s="80" t="s">
        <v>75</v>
      </c>
      <c r="B2" s="81" t="s">
        <v>656</v>
      </c>
      <c r="C2" s="82" t="str">
        <f>VLOOKUP(CONCATENATE($A2,"-",$B2),'Classe-Leçon'!D:D,1,0)</f>
        <v>GSM-CD</v>
      </c>
      <c r="D2" s="9" t="s">
        <v>637</v>
      </c>
      <c r="E2" s="7" t="str">
        <f>VLOOKUP(D2,'Phase apprent &amp; Nature activ'!A$11:B$14,2,0)</f>
        <v>Introduction/Initiation</v>
      </c>
      <c r="F2" s="9">
        <v>1</v>
      </c>
      <c r="G2" s="9" t="str">
        <f t="shared" ref="G2:G65" si="0">CONCATENATE(A2,"-",B2,"-",D2,"-",F2)</f>
        <v>GSM-CD-I-1</v>
      </c>
      <c r="H2" s="16" t="s">
        <v>657</v>
      </c>
      <c r="I2" s="16" t="s">
        <v>658</v>
      </c>
      <c r="J2" s="16"/>
      <c r="K2" s="69"/>
      <c r="L2" s="24" t="e">
        <f>CONCATENATE("INSERT INTO `Activites` VALUES (",G2,", '",#REF!,"', '",I2,"', '",#REF!,"', '",#REF!,"');")</f>
        <v>#REF!</v>
      </c>
    </row>
    <row r="3" spans="1:12" s="12" customFormat="1" ht="29" hidden="1" x14ac:dyDescent="0.35">
      <c r="A3" s="80" t="s">
        <v>75</v>
      </c>
      <c r="B3" s="83" t="s">
        <v>656</v>
      </c>
      <c r="C3" s="82" t="str">
        <f>VLOOKUP(CONCATENATE($A3,"-",$B3),'Classe-Leçon'!D:D,1,0)</f>
        <v>GSM-CD</v>
      </c>
      <c r="D3" s="9" t="s">
        <v>637</v>
      </c>
      <c r="E3" s="7" t="str">
        <f>VLOOKUP(D3,'Phase apprent &amp; Nature activ'!A$11:B$14,2,0)</f>
        <v>Introduction/Initiation</v>
      </c>
      <c r="F3" s="9">
        <v>2</v>
      </c>
      <c r="G3" s="9" t="str">
        <f t="shared" si="0"/>
        <v>GSM-CD-I-2</v>
      </c>
      <c r="H3" s="84" t="s">
        <v>659</v>
      </c>
      <c r="I3" s="16" t="s">
        <v>658</v>
      </c>
      <c r="J3" s="16"/>
      <c r="K3" s="69"/>
      <c r="L3" s="24" t="e">
        <f>CONCATENATE("INSERT INTO `Activites` VALUES (",G3,", '",#REF!,"', '",I3,"', '",#REF!,"', '",#REF!,"');")</f>
        <v>#REF!</v>
      </c>
    </row>
    <row r="4" spans="1:12" s="87" customFormat="1" ht="29" hidden="1" x14ac:dyDescent="0.35">
      <c r="A4" s="80" t="s">
        <v>75</v>
      </c>
      <c r="B4" s="83" t="s">
        <v>656</v>
      </c>
      <c r="C4" s="82" t="str">
        <f>VLOOKUP(CONCATENATE($A4,"-",$B4),'Classe-Leçon'!D:D,1,0)</f>
        <v>GSM-CD</v>
      </c>
      <c r="D4" s="85" t="s">
        <v>87</v>
      </c>
      <c r="E4" s="85" t="str">
        <f>VLOOKUP(D4,'Phase apprent &amp; Nature activ'!A$11:B$14,2,0)</f>
        <v>Manipulation/Entrainement</v>
      </c>
      <c r="F4" s="85">
        <v>1</v>
      </c>
      <c r="G4" s="85" t="str">
        <f t="shared" si="0"/>
        <v>GSM-CD-M-1</v>
      </c>
      <c r="H4" s="48" t="s">
        <v>660</v>
      </c>
      <c r="I4" s="48" t="s">
        <v>661</v>
      </c>
      <c r="J4" s="48" t="s">
        <v>662</v>
      </c>
      <c r="K4" s="86"/>
      <c r="L4" s="86" t="e">
        <f>CONCATENATE("INSERT INTO `Activites` VALUES (",G4,", '",#REF!,"', '",I4,"', '",#REF!,"', '",#REF!,"');")</f>
        <v>#REF!</v>
      </c>
    </row>
    <row r="5" spans="1:12" s="87" customFormat="1" ht="29" hidden="1" x14ac:dyDescent="0.35">
      <c r="A5" s="80" t="s">
        <v>75</v>
      </c>
      <c r="B5" s="83" t="s">
        <v>656</v>
      </c>
      <c r="C5" s="82" t="str">
        <f>VLOOKUP(CONCATENATE($A5,"-",$B5),'Classe-Leçon'!D:D,1,0)</f>
        <v>GSM-CD</v>
      </c>
      <c r="D5" s="85" t="s">
        <v>87</v>
      </c>
      <c r="E5" s="85" t="str">
        <f>VLOOKUP(D5,'Phase apprent &amp; Nature activ'!A$11:B$14,2,0)</f>
        <v>Manipulation/Entrainement</v>
      </c>
      <c r="F5" s="85">
        <v>2</v>
      </c>
      <c r="G5" s="85" t="str">
        <f t="shared" si="0"/>
        <v>GSM-CD-M-2</v>
      </c>
      <c r="H5" s="88" t="s">
        <v>663</v>
      </c>
      <c r="I5" s="48" t="s">
        <v>664</v>
      </c>
      <c r="J5" s="48" t="s">
        <v>662</v>
      </c>
      <c r="K5" s="86"/>
      <c r="L5" s="86" t="e">
        <f>CONCATENATE("INSERT INTO `Activites` VALUES (",G5,", '",#REF!,"', '",I5,"', '",#REF!,"', '",#REF!,"');")</f>
        <v>#REF!</v>
      </c>
    </row>
    <row r="6" spans="1:12" s="87" customFormat="1" ht="43.5" hidden="1" x14ac:dyDescent="0.35">
      <c r="A6" s="80" t="s">
        <v>75</v>
      </c>
      <c r="B6" s="83" t="s">
        <v>656</v>
      </c>
      <c r="C6" s="82" t="str">
        <f>VLOOKUP(CONCATENATE($A6,"-",$B6),'Classe-Leçon'!D:D,1,0)</f>
        <v>GSM-CD</v>
      </c>
      <c r="D6" s="85" t="s">
        <v>640</v>
      </c>
      <c r="E6" s="85" t="str">
        <f>VLOOKUP(D6,'Phase apprent &amp; Nature activ'!A$11:B$14,2,0)</f>
        <v>Formalisation</v>
      </c>
      <c r="F6" s="85">
        <v>1</v>
      </c>
      <c r="G6" s="85" t="str">
        <f t="shared" si="0"/>
        <v>GSM-CD-F-1</v>
      </c>
      <c r="H6" s="48" t="s">
        <v>665</v>
      </c>
      <c r="I6" s="48" t="s">
        <v>666</v>
      </c>
      <c r="J6" s="48" t="s">
        <v>662</v>
      </c>
      <c r="K6" s="86"/>
      <c r="L6" s="86"/>
    </row>
    <row r="7" spans="1:12" s="90" customFormat="1" ht="29" hidden="1" x14ac:dyDescent="0.35">
      <c r="A7" s="89" t="s">
        <v>75</v>
      </c>
      <c r="B7" s="83" t="s">
        <v>656</v>
      </c>
      <c r="C7" s="82" t="str">
        <f>VLOOKUP(CONCATENATE($A7,"-",$B7),'Classe-Leçon'!D:D,1,0)</f>
        <v>GSM-CD</v>
      </c>
      <c r="D7" s="85" t="s">
        <v>628</v>
      </c>
      <c r="E7" s="85" t="str">
        <f>VLOOKUP(D7,'Phase apprent &amp; Nature activ'!A$11:B$14,2,0)</f>
        <v>Problème</v>
      </c>
      <c r="F7" s="85">
        <v>1</v>
      </c>
      <c r="G7" s="85" t="str">
        <f t="shared" si="0"/>
        <v>GSM-CD-P-1</v>
      </c>
      <c r="H7" s="48" t="s">
        <v>667</v>
      </c>
      <c r="I7" s="48" t="s">
        <v>668</v>
      </c>
      <c r="J7" s="48" t="s">
        <v>662</v>
      </c>
      <c r="K7" s="86"/>
      <c r="L7" s="86" t="e">
        <f>CONCATENATE("INSERT INTO `Activites` VALUES (",G7,", '",#REF!,"', '",I7,"', '",#REF!,"', '",#REF!,"');")</f>
        <v>#REF!</v>
      </c>
    </row>
    <row r="8" spans="1:12" s="90" customFormat="1" ht="29" hidden="1" x14ac:dyDescent="0.35">
      <c r="A8" s="89" t="s">
        <v>75</v>
      </c>
      <c r="B8" s="83" t="s">
        <v>656</v>
      </c>
      <c r="C8" s="82" t="str">
        <f>VLOOKUP(CONCATENATE($A8,"-",$B8),'Classe-Leçon'!D:D,1,0)</f>
        <v>GSM-CD</v>
      </c>
      <c r="D8" s="85" t="s">
        <v>628</v>
      </c>
      <c r="E8" s="85" t="str">
        <f>VLOOKUP(D8,'Phase apprent &amp; Nature activ'!A$11:B$14,2,0)</f>
        <v>Problème</v>
      </c>
      <c r="F8" s="85">
        <v>2</v>
      </c>
      <c r="G8" s="85" t="str">
        <f t="shared" si="0"/>
        <v>GSM-CD-P-2</v>
      </c>
      <c r="H8" s="48" t="s">
        <v>669</v>
      </c>
      <c r="I8" s="48" t="s">
        <v>670</v>
      </c>
      <c r="J8" s="48" t="s">
        <v>662</v>
      </c>
      <c r="K8" s="86"/>
      <c r="L8" s="86" t="e">
        <f>CONCATENATE("INSERT INTO `Activites` VALUES (",G8,", '",#REF!,"', '",I8,"', '",#REF!,"', '",#REF!,"');")</f>
        <v>#REF!</v>
      </c>
    </row>
    <row r="9" spans="1:12" s="87" customFormat="1" ht="43.5" hidden="1" x14ac:dyDescent="0.35">
      <c r="A9" s="80" t="s">
        <v>75</v>
      </c>
      <c r="B9" s="83" t="s">
        <v>671</v>
      </c>
      <c r="C9" s="82" t="e">
        <v>#NAME?</v>
      </c>
      <c r="D9" s="85" t="s">
        <v>637</v>
      </c>
      <c r="E9" s="85" t="str">
        <f>VLOOKUP(D9,'Phase apprent &amp; Nature activ'!A$11:B$14,2,0)</f>
        <v>Introduction/Initiation</v>
      </c>
      <c r="F9" s="85">
        <v>1</v>
      </c>
      <c r="G9" s="85" t="str">
        <f t="shared" si="0"/>
        <v>GSM-CC-I-1</v>
      </c>
      <c r="H9" s="48" t="s">
        <v>672</v>
      </c>
      <c r="I9" s="48" t="s">
        <v>673</v>
      </c>
      <c r="J9" s="48" t="s">
        <v>674</v>
      </c>
      <c r="K9" s="86"/>
      <c r="L9" s="86"/>
    </row>
    <row r="10" spans="1:12" s="87" customFormat="1" ht="43.5" hidden="1" x14ac:dyDescent="0.35">
      <c r="A10" s="80" t="s">
        <v>75</v>
      </c>
      <c r="B10" s="83" t="s">
        <v>671</v>
      </c>
      <c r="C10" s="82" t="e">
        <v>#NAME?</v>
      </c>
      <c r="D10" s="85" t="s">
        <v>637</v>
      </c>
      <c r="E10" s="85" t="str">
        <f>VLOOKUP(D10,'Phase apprent &amp; Nature activ'!A$11:B$14,2,0)</f>
        <v>Introduction/Initiation</v>
      </c>
      <c r="F10" s="85">
        <v>2</v>
      </c>
      <c r="G10" s="85" t="str">
        <f t="shared" si="0"/>
        <v>GSM-CC-I-2</v>
      </c>
      <c r="H10" s="48" t="s">
        <v>672</v>
      </c>
      <c r="I10" s="48" t="s">
        <v>675</v>
      </c>
      <c r="J10" s="48" t="s">
        <v>662</v>
      </c>
      <c r="K10" s="86"/>
      <c r="L10" s="86"/>
    </row>
    <row r="11" spans="1:12" s="87" customFormat="1" ht="43.5" hidden="1" x14ac:dyDescent="0.35">
      <c r="A11" s="80" t="s">
        <v>75</v>
      </c>
      <c r="B11" s="83" t="s">
        <v>671</v>
      </c>
      <c r="C11" s="82" t="e">
        <v>#NAME?</v>
      </c>
      <c r="D11" s="85" t="s">
        <v>87</v>
      </c>
      <c r="E11" s="85" t="str">
        <f>VLOOKUP(D11,'Phase apprent &amp; Nature activ'!A$11:B$14,2,0)</f>
        <v>Manipulation/Entrainement</v>
      </c>
      <c r="F11" s="85">
        <v>1</v>
      </c>
      <c r="G11" s="85" t="str">
        <f t="shared" si="0"/>
        <v>GSM-CC-M-1</v>
      </c>
      <c r="H11" s="48" t="s">
        <v>676</v>
      </c>
      <c r="I11" s="48" t="s">
        <v>677</v>
      </c>
      <c r="J11" s="48" t="s">
        <v>674</v>
      </c>
      <c r="K11" s="86"/>
      <c r="L11" s="86"/>
    </row>
    <row r="12" spans="1:12" s="87" customFormat="1" ht="43.5" hidden="1" x14ac:dyDescent="0.35">
      <c r="A12" s="80" t="s">
        <v>75</v>
      </c>
      <c r="B12" s="83" t="s">
        <v>671</v>
      </c>
      <c r="C12" s="82" t="e">
        <v>#NAME?</v>
      </c>
      <c r="D12" s="85" t="s">
        <v>87</v>
      </c>
      <c r="E12" s="85" t="str">
        <f>VLOOKUP(D12,'Phase apprent &amp; Nature activ'!A$11:B$14,2,0)</f>
        <v>Manipulation/Entrainement</v>
      </c>
      <c r="F12" s="85">
        <v>2</v>
      </c>
      <c r="G12" s="85" t="str">
        <f t="shared" si="0"/>
        <v>GSM-CC-M-2</v>
      </c>
      <c r="H12" s="48" t="s">
        <v>676</v>
      </c>
      <c r="I12" s="48" t="s">
        <v>678</v>
      </c>
      <c r="J12" s="48" t="s">
        <v>674</v>
      </c>
      <c r="K12" s="86"/>
      <c r="L12" s="86"/>
    </row>
    <row r="13" spans="1:12" s="87" customFormat="1" ht="43.5" hidden="1" x14ac:dyDescent="0.35">
      <c r="A13" s="80" t="s">
        <v>75</v>
      </c>
      <c r="B13" s="83" t="s">
        <v>671</v>
      </c>
      <c r="C13" s="82" t="e">
        <v>#NAME?</v>
      </c>
      <c r="D13" s="85" t="s">
        <v>87</v>
      </c>
      <c r="E13" s="85" t="str">
        <f>VLOOKUP(D13,'Phase apprent &amp; Nature activ'!A$11:B$14,2,0)</f>
        <v>Manipulation/Entrainement</v>
      </c>
      <c r="F13" s="85">
        <v>3</v>
      </c>
      <c r="G13" s="85" t="str">
        <f t="shared" si="0"/>
        <v>GSM-CC-M-3</v>
      </c>
      <c r="H13" s="48" t="s">
        <v>676</v>
      </c>
      <c r="I13" s="48" t="s">
        <v>679</v>
      </c>
      <c r="J13" s="48" t="s">
        <v>674</v>
      </c>
      <c r="K13" s="86"/>
      <c r="L13" s="86"/>
    </row>
    <row r="14" spans="1:12" s="87" customFormat="1" ht="58" hidden="1" x14ac:dyDescent="0.35">
      <c r="A14" s="80" t="s">
        <v>75</v>
      </c>
      <c r="B14" s="83" t="s">
        <v>671</v>
      </c>
      <c r="C14" s="82" t="e">
        <v>#NAME?</v>
      </c>
      <c r="D14" s="85" t="s">
        <v>87</v>
      </c>
      <c r="E14" s="85" t="str">
        <f>VLOOKUP(D14,'Phase apprent &amp; Nature activ'!A$11:B$14,2,0)</f>
        <v>Manipulation/Entrainement</v>
      </c>
      <c r="F14" s="85">
        <v>4</v>
      </c>
      <c r="G14" s="85" t="str">
        <f t="shared" si="0"/>
        <v>GSM-CC-M-4</v>
      </c>
      <c r="H14" s="48" t="s">
        <v>676</v>
      </c>
      <c r="I14" s="48" t="s">
        <v>680</v>
      </c>
      <c r="J14" s="48" t="s">
        <v>674</v>
      </c>
      <c r="K14" s="86"/>
      <c r="L14" s="86"/>
    </row>
    <row r="15" spans="1:12" s="87" customFormat="1" ht="43.5" hidden="1" x14ac:dyDescent="0.35">
      <c r="A15" s="80" t="s">
        <v>75</v>
      </c>
      <c r="B15" s="83" t="s">
        <v>671</v>
      </c>
      <c r="C15" s="82" t="e">
        <v>#NAME?</v>
      </c>
      <c r="D15" s="85" t="s">
        <v>640</v>
      </c>
      <c r="E15" s="85" t="str">
        <f>VLOOKUP(D15,'Phase apprent &amp; Nature activ'!A$11:B$14,2,0)</f>
        <v>Formalisation</v>
      </c>
      <c r="F15" s="85">
        <v>1</v>
      </c>
      <c r="G15" s="85" t="str">
        <f t="shared" si="0"/>
        <v>GSM-CC-F-1</v>
      </c>
      <c r="H15" s="48" t="s">
        <v>681</v>
      </c>
      <c r="I15" s="48" t="s">
        <v>682</v>
      </c>
      <c r="J15" s="48" t="s">
        <v>674</v>
      </c>
      <c r="K15" s="86"/>
      <c r="L15" s="86"/>
    </row>
    <row r="16" spans="1:12" s="87" customFormat="1" ht="43.5" hidden="1" x14ac:dyDescent="0.35">
      <c r="A16" s="80" t="s">
        <v>75</v>
      </c>
      <c r="B16" s="83" t="s">
        <v>671</v>
      </c>
      <c r="C16" s="82" t="e">
        <v>#NAME?</v>
      </c>
      <c r="D16" s="85" t="s">
        <v>640</v>
      </c>
      <c r="E16" s="85" t="str">
        <f>VLOOKUP(D16,'Phase apprent &amp; Nature activ'!A$11:B$14,2,0)</f>
        <v>Formalisation</v>
      </c>
      <c r="F16" s="85">
        <v>2</v>
      </c>
      <c r="G16" s="85" t="str">
        <f t="shared" si="0"/>
        <v>GSM-CC-F-2</v>
      </c>
      <c r="H16" s="48" t="s">
        <v>683</v>
      </c>
      <c r="I16" s="48" t="s">
        <v>684</v>
      </c>
      <c r="J16" s="48" t="s">
        <v>674</v>
      </c>
      <c r="K16" s="86"/>
      <c r="L16" s="86"/>
    </row>
    <row r="17" spans="1:12" s="87" customFormat="1" ht="43.5" hidden="1" x14ac:dyDescent="0.35">
      <c r="A17" s="80" t="s">
        <v>75</v>
      </c>
      <c r="B17" s="83" t="s">
        <v>671</v>
      </c>
      <c r="C17" s="82" t="e">
        <v>#NAME?</v>
      </c>
      <c r="D17" s="85" t="s">
        <v>640</v>
      </c>
      <c r="E17" s="85" t="str">
        <f>VLOOKUP(D17,'Phase apprent &amp; Nature activ'!A$11:B$14,2,0)</f>
        <v>Formalisation</v>
      </c>
      <c r="F17" s="85">
        <v>3</v>
      </c>
      <c r="G17" s="85" t="str">
        <f t="shared" si="0"/>
        <v>GSM-CC-F-3</v>
      </c>
      <c r="H17" s="48" t="s">
        <v>685</v>
      </c>
      <c r="I17" s="48" t="s">
        <v>686</v>
      </c>
      <c r="J17" s="48" t="s">
        <v>674</v>
      </c>
      <c r="K17" s="86"/>
      <c r="L17" s="86"/>
    </row>
    <row r="18" spans="1:12" s="87" customFormat="1" ht="43.5" hidden="1" x14ac:dyDescent="0.35">
      <c r="A18" s="80" t="s">
        <v>75</v>
      </c>
      <c r="B18" s="83" t="s">
        <v>671</v>
      </c>
      <c r="C18" s="82" t="e">
        <v>#NAME?</v>
      </c>
      <c r="D18" s="85" t="s">
        <v>640</v>
      </c>
      <c r="E18" s="85" t="str">
        <f>VLOOKUP(D18,'Phase apprent &amp; Nature activ'!A$11:B$14,2,0)</f>
        <v>Formalisation</v>
      </c>
      <c r="F18" s="85">
        <v>4</v>
      </c>
      <c r="G18" s="85" t="str">
        <f t="shared" si="0"/>
        <v>GSM-CC-F-4</v>
      </c>
      <c r="H18" s="48" t="s">
        <v>687</v>
      </c>
      <c r="I18" s="48" t="s">
        <v>688</v>
      </c>
      <c r="J18" s="48" t="s">
        <v>674</v>
      </c>
      <c r="K18" s="86"/>
      <c r="L18" s="86"/>
    </row>
    <row r="19" spans="1:12" s="87" customFormat="1" ht="72.5" hidden="1" x14ac:dyDescent="0.35">
      <c r="A19" s="80" t="s">
        <v>75</v>
      </c>
      <c r="B19" s="83" t="s">
        <v>671</v>
      </c>
      <c r="C19" s="82" t="e">
        <v>#NAME?</v>
      </c>
      <c r="D19" s="85" t="s">
        <v>628</v>
      </c>
      <c r="E19" s="85" t="str">
        <f>VLOOKUP(D19,'Phase apprent &amp; Nature activ'!A$11:B$14,2,0)</f>
        <v>Problème</v>
      </c>
      <c r="F19" s="85">
        <v>1</v>
      </c>
      <c r="G19" s="85" t="str">
        <f t="shared" si="0"/>
        <v>GSM-CC-P-1</v>
      </c>
      <c r="H19" s="88" t="s">
        <v>689</v>
      </c>
      <c r="I19" s="48" t="s">
        <v>690</v>
      </c>
      <c r="J19" s="48" t="s">
        <v>691</v>
      </c>
      <c r="K19" s="86"/>
      <c r="L19" s="86"/>
    </row>
    <row r="20" spans="1:12" s="87" customFormat="1" ht="58" hidden="1" x14ac:dyDescent="0.35">
      <c r="A20" s="80" t="s">
        <v>75</v>
      </c>
      <c r="B20" s="83" t="s">
        <v>671</v>
      </c>
      <c r="C20" s="82" t="e">
        <v>#NAME?</v>
      </c>
      <c r="D20" s="85" t="s">
        <v>628</v>
      </c>
      <c r="E20" s="85" t="str">
        <f>VLOOKUP(D20,'Phase apprent &amp; Nature activ'!A$11:B$14,2,0)</f>
        <v>Problème</v>
      </c>
      <c r="F20" s="85">
        <v>2</v>
      </c>
      <c r="G20" s="85" t="str">
        <f t="shared" si="0"/>
        <v>GSM-CC-P-2</v>
      </c>
      <c r="H20" s="48" t="s">
        <v>692</v>
      </c>
      <c r="I20" s="48" t="s">
        <v>693</v>
      </c>
      <c r="J20" s="48" t="s">
        <v>662</v>
      </c>
      <c r="K20" s="86"/>
      <c r="L20" s="86"/>
    </row>
    <row r="21" spans="1:12" s="87" customFormat="1" ht="43.5" hidden="1" x14ac:dyDescent="0.35">
      <c r="A21" s="80" t="s">
        <v>75</v>
      </c>
      <c r="B21" s="83" t="s">
        <v>671</v>
      </c>
      <c r="C21" s="82" t="e">
        <v>#NAME?</v>
      </c>
      <c r="D21" s="85" t="s">
        <v>628</v>
      </c>
      <c r="E21" s="85" t="str">
        <f>VLOOKUP(D21,'Phase apprent &amp; Nature activ'!A$11:B$14,2,0)</f>
        <v>Problème</v>
      </c>
      <c r="F21" s="85">
        <v>3</v>
      </c>
      <c r="G21" s="85" t="str">
        <f t="shared" si="0"/>
        <v>GSM-CC-P-3</v>
      </c>
      <c r="H21" s="48" t="s">
        <v>694</v>
      </c>
      <c r="I21" s="48" t="s">
        <v>693</v>
      </c>
      <c r="J21" s="48" t="s">
        <v>662</v>
      </c>
      <c r="K21" s="86"/>
      <c r="L21" s="86"/>
    </row>
    <row r="22" spans="1:12" s="87" customFormat="1" ht="29" hidden="1" x14ac:dyDescent="0.35">
      <c r="A22" s="80" t="s">
        <v>75</v>
      </c>
      <c r="B22" s="83" t="s">
        <v>695</v>
      </c>
      <c r="C22" s="82" t="e">
        <v>#NAME?</v>
      </c>
      <c r="D22" s="85" t="s">
        <v>637</v>
      </c>
      <c r="E22" s="85" t="str">
        <f>VLOOKUP(D22,'Phase apprent &amp; Nature activ'!A$11:B$14,2,0)</f>
        <v>Introduction/Initiation</v>
      </c>
      <c r="F22" s="85">
        <v>1</v>
      </c>
      <c r="G22" s="85" t="str">
        <f t="shared" si="0"/>
        <v>GSM-OS-I-1</v>
      </c>
      <c r="H22" s="48" t="s">
        <v>696</v>
      </c>
      <c r="I22" s="48" t="s">
        <v>697</v>
      </c>
      <c r="J22" s="48" t="s">
        <v>698</v>
      </c>
      <c r="K22" s="86"/>
      <c r="L22" s="86"/>
    </row>
    <row r="23" spans="1:12" s="87" customFormat="1" ht="29" hidden="1" x14ac:dyDescent="0.35">
      <c r="A23" s="80" t="s">
        <v>75</v>
      </c>
      <c r="B23" s="83" t="s">
        <v>695</v>
      </c>
      <c r="C23" s="82" t="e">
        <v>#NAME?</v>
      </c>
      <c r="D23" s="85" t="s">
        <v>637</v>
      </c>
      <c r="E23" s="85" t="str">
        <f>VLOOKUP(D23,'Phase apprent &amp; Nature activ'!A$11:B$14,2,0)</f>
        <v>Introduction/Initiation</v>
      </c>
      <c r="F23" s="85">
        <v>2</v>
      </c>
      <c r="G23" s="85" t="str">
        <f t="shared" si="0"/>
        <v>GSM-OS-I-2</v>
      </c>
      <c r="H23" s="48" t="s">
        <v>699</v>
      </c>
      <c r="I23" s="48" t="s">
        <v>700</v>
      </c>
      <c r="J23" s="48" t="s">
        <v>698</v>
      </c>
      <c r="K23" s="86"/>
      <c r="L23" s="86"/>
    </row>
    <row r="24" spans="1:12" s="87" customFormat="1" ht="43.5" hidden="1" x14ac:dyDescent="0.35">
      <c r="A24" s="80" t="s">
        <v>75</v>
      </c>
      <c r="B24" s="83" t="s">
        <v>695</v>
      </c>
      <c r="C24" s="82" t="e">
        <v>#NAME?</v>
      </c>
      <c r="D24" s="85" t="s">
        <v>637</v>
      </c>
      <c r="E24" s="85" t="str">
        <f>VLOOKUP(D24,'Phase apprent &amp; Nature activ'!A$11:B$14,2,0)</f>
        <v>Introduction/Initiation</v>
      </c>
      <c r="F24" s="85">
        <v>3</v>
      </c>
      <c r="G24" s="85" t="str">
        <f t="shared" si="0"/>
        <v>GSM-OS-I-3</v>
      </c>
      <c r="H24" s="48" t="s">
        <v>701</v>
      </c>
      <c r="I24" s="48" t="s">
        <v>702</v>
      </c>
      <c r="J24" s="48" t="s">
        <v>703</v>
      </c>
      <c r="K24" s="86"/>
      <c r="L24" s="86"/>
    </row>
    <row r="25" spans="1:12" s="87" customFormat="1" ht="29" hidden="1" x14ac:dyDescent="0.35">
      <c r="A25" s="80" t="s">
        <v>75</v>
      </c>
      <c r="B25" s="83" t="s">
        <v>695</v>
      </c>
      <c r="C25" s="82" t="e">
        <v>#NAME?</v>
      </c>
      <c r="D25" s="85" t="s">
        <v>87</v>
      </c>
      <c r="E25" s="85" t="str">
        <f>VLOOKUP(D25,'Phase apprent &amp; Nature activ'!A$11:B$14,2,0)</f>
        <v>Manipulation/Entrainement</v>
      </c>
      <c r="F25" s="85">
        <v>1</v>
      </c>
      <c r="G25" s="85" t="str">
        <f t="shared" si="0"/>
        <v>GSM-OS-M-1</v>
      </c>
      <c r="H25" s="48" t="s">
        <v>704</v>
      </c>
      <c r="I25" s="48" t="s">
        <v>705</v>
      </c>
      <c r="J25" s="48" t="s">
        <v>703</v>
      </c>
      <c r="K25" s="86"/>
      <c r="L25" s="86"/>
    </row>
    <row r="26" spans="1:12" s="87" customFormat="1" ht="29" hidden="1" x14ac:dyDescent="0.35">
      <c r="A26" s="80" t="s">
        <v>75</v>
      </c>
      <c r="B26" s="83" t="s">
        <v>695</v>
      </c>
      <c r="C26" s="82" t="e">
        <v>#NAME?</v>
      </c>
      <c r="D26" s="85" t="s">
        <v>87</v>
      </c>
      <c r="E26" s="85" t="str">
        <f>VLOOKUP(D26,'Phase apprent &amp; Nature activ'!A$11:B$14,2,0)</f>
        <v>Manipulation/Entrainement</v>
      </c>
      <c r="F26" s="85">
        <v>2</v>
      </c>
      <c r="G26" s="85" t="str">
        <f t="shared" si="0"/>
        <v>GSM-OS-M-2</v>
      </c>
      <c r="H26" s="48" t="s">
        <v>704</v>
      </c>
      <c r="I26" s="48" t="s">
        <v>706</v>
      </c>
      <c r="J26" s="48" t="s">
        <v>703</v>
      </c>
      <c r="K26" s="86"/>
      <c r="L26" s="86"/>
    </row>
    <row r="27" spans="1:12" s="87" customFormat="1" ht="43.5" hidden="1" x14ac:dyDescent="0.35">
      <c r="A27" s="80" t="s">
        <v>75</v>
      </c>
      <c r="B27" s="83" t="s">
        <v>695</v>
      </c>
      <c r="C27" s="82" t="e">
        <v>#NAME?</v>
      </c>
      <c r="D27" s="85" t="s">
        <v>87</v>
      </c>
      <c r="E27" s="85" t="str">
        <f>VLOOKUP(D27,'Phase apprent &amp; Nature activ'!A$11:B$14,2,0)</f>
        <v>Manipulation/Entrainement</v>
      </c>
      <c r="F27" s="85">
        <v>3</v>
      </c>
      <c r="G27" s="85" t="str">
        <f t="shared" si="0"/>
        <v>GSM-OS-M-3</v>
      </c>
      <c r="H27" s="48" t="s">
        <v>704</v>
      </c>
      <c r="I27" s="48" t="s">
        <v>707</v>
      </c>
      <c r="J27" s="48" t="s">
        <v>698</v>
      </c>
      <c r="K27" s="86"/>
      <c r="L27" s="86"/>
    </row>
    <row r="28" spans="1:12" s="87" customFormat="1" ht="43.5" hidden="1" x14ac:dyDescent="0.35">
      <c r="A28" s="80" t="s">
        <v>75</v>
      </c>
      <c r="B28" s="83" t="s">
        <v>695</v>
      </c>
      <c r="C28" s="82" t="e">
        <v>#NAME?</v>
      </c>
      <c r="D28" s="85" t="s">
        <v>640</v>
      </c>
      <c r="E28" s="85" t="str">
        <f>VLOOKUP(D28,'Phase apprent &amp; Nature activ'!A$11:B$14,2,0)</f>
        <v>Formalisation</v>
      </c>
      <c r="F28" s="85">
        <v>3</v>
      </c>
      <c r="G28" s="85" t="str">
        <f t="shared" si="0"/>
        <v>GSM-OS-F-3</v>
      </c>
      <c r="H28" s="48" t="s">
        <v>708</v>
      </c>
      <c r="I28" s="48" t="s">
        <v>707</v>
      </c>
      <c r="J28" s="48" t="s">
        <v>709</v>
      </c>
      <c r="K28" s="86"/>
      <c r="L28" s="86"/>
    </row>
    <row r="29" spans="1:12" s="87" customFormat="1" ht="43.5" hidden="1" x14ac:dyDescent="0.35">
      <c r="A29" s="80" t="s">
        <v>75</v>
      </c>
      <c r="B29" s="83" t="s">
        <v>695</v>
      </c>
      <c r="C29" s="82" t="e">
        <v>#NAME?</v>
      </c>
      <c r="D29" s="85" t="s">
        <v>628</v>
      </c>
      <c r="E29" s="85" t="str">
        <f>VLOOKUP(D29,'Phase apprent &amp; Nature activ'!A$11:B$14,2,0)</f>
        <v>Problème</v>
      </c>
      <c r="F29" s="85">
        <v>1</v>
      </c>
      <c r="G29" s="85" t="str">
        <f t="shared" si="0"/>
        <v>GSM-OS-P-1</v>
      </c>
      <c r="H29" s="48" t="s">
        <v>710</v>
      </c>
      <c r="I29" s="48" t="s">
        <v>711</v>
      </c>
      <c r="J29" s="48" t="s">
        <v>712</v>
      </c>
      <c r="K29" s="86"/>
      <c r="L29" s="86"/>
    </row>
    <row r="30" spans="1:12" s="87" customFormat="1" ht="29" hidden="1" x14ac:dyDescent="0.35">
      <c r="A30" s="80" t="s">
        <v>75</v>
      </c>
      <c r="B30" s="83" t="s">
        <v>695</v>
      </c>
      <c r="C30" s="82" t="e">
        <v>#NAME?</v>
      </c>
      <c r="D30" s="85" t="s">
        <v>628</v>
      </c>
      <c r="E30" s="85" t="str">
        <f>VLOOKUP(D30,'Phase apprent &amp; Nature activ'!A$11:B$14,2,0)</f>
        <v>Problème</v>
      </c>
      <c r="F30" s="85">
        <v>2</v>
      </c>
      <c r="G30" s="85" t="str">
        <f t="shared" si="0"/>
        <v>GSM-OS-P-2</v>
      </c>
      <c r="H30" s="48" t="s">
        <v>713</v>
      </c>
      <c r="I30" s="48" t="s">
        <v>714</v>
      </c>
      <c r="J30" s="48" t="s">
        <v>715</v>
      </c>
      <c r="K30" s="86"/>
      <c r="L30" s="86"/>
    </row>
    <row r="31" spans="1:12" s="87" customFormat="1" ht="29" hidden="1" x14ac:dyDescent="0.35">
      <c r="A31" s="87" t="s">
        <v>75</v>
      </c>
      <c r="B31" s="61" t="s">
        <v>716</v>
      </c>
      <c r="C31" s="82" t="e">
        <v>#NAME?</v>
      </c>
      <c r="D31" s="85" t="s">
        <v>637</v>
      </c>
      <c r="E31" s="85" t="str">
        <f>VLOOKUP(D31,'Phase apprent &amp; Nature activ'!A$11:B$14,2,0)</f>
        <v>Introduction/Initiation</v>
      </c>
      <c r="F31" s="85">
        <v>1</v>
      </c>
      <c r="G31" s="85" t="str">
        <f t="shared" si="0"/>
        <v>GSM-DL-I-1</v>
      </c>
      <c r="H31" s="48" t="s">
        <v>717</v>
      </c>
      <c r="I31" s="48" t="s">
        <v>718</v>
      </c>
      <c r="J31" s="48" t="s">
        <v>662</v>
      </c>
      <c r="K31" s="86"/>
      <c r="L31" s="86"/>
    </row>
    <row r="32" spans="1:12" s="87" customFormat="1" hidden="1" x14ac:dyDescent="0.35">
      <c r="A32" s="80" t="s">
        <v>75</v>
      </c>
      <c r="B32" s="83" t="s">
        <v>716</v>
      </c>
      <c r="C32" s="82" t="e">
        <v>#NAME?</v>
      </c>
      <c r="D32" s="85" t="s">
        <v>637</v>
      </c>
      <c r="E32" s="85" t="str">
        <f>VLOOKUP(D32,'Phase apprent &amp; Nature activ'!A$11:B$14,2,0)</f>
        <v>Introduction/Initiation</v>
      </c>
      <c r="F32" s="85">
        <v>2</v>
      </c>
      <c r="G32" s="85" t="str">
        <f t="shared" si="0"/>
        <v>GSM-DL-I-2</v>
      </c>
      <c r="H32" s="48" t="s">
        <v>719</v>
      </c>
      <c r="I32" s="48" t="s">
        <v>720</v>
      </c>
      <c r="J32" s="48" t="s">
        <v>721</v>
      </c>
      <c r="K32" s="86"/>
      <c r="L32" s="86"/>
    </row>
    <row r="33" spans="1:12" s="87" customFormat="1" ht="58" hidden="1" x14ac:dyDescent="0.35">
      <c r="A33" s="87" t="s">
        <v>75</v>
      </c>
      <c r="B33" s="61" t="s">
        <v>716</v>
      </c>
      <c r="C33" s="82" t="e">
        <v>#NAME?</v>
      </c>
      <c r="D33" s="85" t="s">
        <v>87</v>
      </c>
      <c r="E33" s="85" t="str">
        <f>VLOOKUP(D33,'Phase apprent &amp; Nature activ'!A$11:B$14,2,0)</f>
        <v>Manipulation/Entrainement</v>
      </c>
      <c r="F33" s="85">
        <v>1</v>
      </c>
      <c r="G33" s="85" t="str">
        <f t="shared" si="0"/>
        <v>GSM-DL-M-1</v>
      </c>
      <c r="H33" s="48" t="s">
        <v>722</v>
      </c>
      <c r="I33" s="48" t="s">
        <v>723</v>
      </c>
      <c r="J33" s="48" t="s">
        <v>662</v>
      </c>
      <c r="K33" s="86"/>
      <c r="L33" s="86"/>
    </row>
    <row r="34" spans="1:12" s="87" customFormat="1" ht="58" hidden="1" x14ac:dyDescent="0.35">
      <c r="A34" s="87" t="s">
        <v>75</v>
      </c>
      <c r="B34" s="61" t="s">
        <v>716</v>
      </c>
      <c r="C34" s="82" t="e">
        <v>#NAME?</v>
      </c>
      <c r="D34" s="85" t="s">
        <v>87</v>
      </c>
      <c r="E34" s="85" t="str">
        <f>VLOOKUP(D34,'Phase apprent &amp; Nature activ'!A$11:B$14,2,0)</f>
        <v>Manipulation/Entrainement</v>
      </c>
      <c r="F34" s="85">
        <v>2</v>
      </c>
      <c r="G34" s="85" t="str">
        <f t="shared" si="0"/>
        <v>GSM-DL-M-2</v>
      </c>
      <c r="H34" s="48" t="s">
        <v>722</v>
      </c>
      <c r="I34" s="48" t="s">
        <v>724</v>
      </c>
      <c r="J34" s="48" t="s">
        <v>662</v>
      </c>
      <c r="K34" s="86"/>
      <c r="L34" s="86"/>
    </row>
    <row r="35" spans="1:12" s="87" customFormat="1" ht="43.5" hidden="1" x14ac:dyDescent="0.35">
      <c r="A35" s="87" t="s">
        <v>75</v>
      </c>
      <c r="B35" s="61" t="s">
        <v>716</v>
      </c>
      <c r="C35" s="82" t="e">
        <v>#NAME?</v>
      </c>
      <c r="D35" s="85" t="s">
        <v>640</v>
      </c>
      <c r="E35" s="85" t="str">
        <f>VLOOKUP(D35,'Phase apprent &amp; Nature activ'!A$11:B$14,2,0)</f>
        <v>Formalisation</v>
      </c>
      <c r="F35" s="85">
        <v>1</v>
      </c>
      <c r="G35" s="85" t="str">
        <f t="shared" si="0"/>
        <v>GSM-DL-F-1</v>
      </c>
      <c r="H35" s="48" t="s">
        <v>725</v>
      </c>
      <c r="I35" s="48" t="s">
        <v>726</v>
      </c>
      <c r="J35" s="48" t="s">
        <v>662</v>
      </c>
      <c r="K35" s="86"/>
      <c r="L35" s="86"/>
    </row>
    <row r="36" spans="1:12" s="87" customFormat="1" ht="29" hidden="1" x14ac:dyDescent="0.35">
      <c r="A36" s="87" t="s">
        <v>75</v>
      </c>
      <c r="B36" s="61" t="s">
        <v>716</v>
      </c>
      <c r="C36" s="82" t="e">
        <v>#NAME?</v>
      </c>
      <c r="D36" s="85" t="s">
        <v>640</v>
      </c>
      <c r="E36" s="85" t="str">
        <f>VLOOKUP(D36,'Phase apprent &amp; Nature activ'!A$11:B$14,2,0)</f>
        <v>Formalisation</v>
      </c>
      <c r="F36" s="85">
        <v>2</v>
      </c>
      <c r="G36" s="85" t="str">
        <f t="shared" si="0"/>
        <v>GSM-DL-F-2</v>
      </c>
      <c r="H36" s="48" t="s">
        <v>727</v>
      </c>
      <c r="I36" s="48" t="s">
        <v>728</v>
      </c>
      <c r="J36" s="48" t="s">
        <v>662</v>
      </c>
      <c r="K36" s="86"/>
      <c r="L36" s="86"/>
    </row>
    <row r="37" spans="1:12" s="87" customFormat="1" ht="43.5" hidden="1" x14ac:dyDescent="0.35">
      <c r="A37" s="87" t="s">
        <v>75</v>
      </c>
      <c r="B37" s="61" t="s">
        <v>716</v>
      </c>
      <c r="C37" s="82" t="e">
        <v>#NAME?</v>
      </c>
      <c r="D37" s="85" t="s">
        <v>640</v>
      </c>
      <c r="E37" s="85" t="str">
        <f>VLOOKUP(D37,'Phase apprent &amp; Nature activ'!A$11:B$14,2,0)</f>
        <v>Formalisation</v>
      </c>
      <c r="F37" s="85">
        <v>3</v>
      </c>
      <c r="G37" s="85" t="str">
        <f t="shared" si="0"/>
        <v>GSM-DL-F-3</v>
      </c>
      <c r="H37" s="48" t="s">
        <v>727</v>
      </c>
      <c r="I37" s="48" t="s">
        <v>729</v>
      </c>
      <c r="J37" s="48" t="s">
        <v>662</v>
      </c>
      <c r="K37" s="86"/>
      <c r="L37" s="86"/>
    </row>
    <row r="38" spans="1:12" s="87" customFormat="1" ht="29" hidden="1" x14ac:dyDescent="0.35">
      <c r="A38" s="80" t="s">
        <v>75</v>
      </c>
      <c r="B38" s="83" t="s">
        <v>716</v>
      </c>
      <c r="C38" s="82" t="e">
        <v>#NAME?</v>
      </c>
      <c r="D38" s="85" t="s">
        <v>640</v>
      </c>
      <c r="E38" s="85" t="str">
        <f>VLOOKUP(D38,'Phase apprent &amp; Nature activ'!A$11:B$14,2,0)</f>
        <v>Formalisation</v>
      </c>
      <c r="F38" s="85">
        <v>4</v>
      </c>
      <c r="G38" s="85" t="str">
        <f t="shared" si="0"/>
        <v>GSM-DL-F-4</v>
      </c>
      <c r="H38" s="48" t="s">
        <v>730</v>
      </c>
      <c r="I38" s="48" t="s">
        <v>731</v>
      </c>
      <c r="J38" s="48" t="s">
        <v>732</v>
      </c>
      <c r="K38" s="86"/>
      <c r="L38" s="86"/>
    </row>
    <row r="39" spans="1:12" s="87" customFormat="1" ht="29" hidden="1" x14ac:dyDescent="0.35">
      <c r="A39" s="80" t="s">
        <v>75</v>
      </c>
      <c r="B39" s="83" t="s">
        <v>716</v>
      </c>
      <c r="C39" s="82" t="e">
        <v>#NAME?</v>
      </c>
      <c r="D39" s="85" t="s">
        <v>640</v>
      </c>
      <c r="E39" s="85" t="str">
        <f>VLOOKUP(D39,'Phase apprent &amp; Nature activ'!A$11:B$14,2,0)</f>
        <v>Formalisation</v>
      </c>
      <c r="F39" s="85">
        <v>5</v>
      </c>
      <c r="G39" s="85" t="str">
        <f t="shared" si="0"/>
        <v>GSM-DL-F-5</v>
      </c>
      <c r="H39" s="48" t="s">
        <v>733</v>
      </c>
      <c r="I39" s="48" t="s">
        <v>734</v>
      </c>
      <c r="J39" s="48" t="s">
        <v>735</v>
      </c>
      <c r="K39" s="86"/>
      <c r="L39" s="86"/>
    </row>
    <row r="40" spans="1:12" s="87" customFormat="1" ht="29" hidden="1" x14ac:dyDescent="0.35">
      <c r="A40" s="87" t="s">
        <v>75</v>
      </c>
      <c r="B40" s="61" t="s">
        <v>716</v>
      </c>
      <c r="C40" s="82" t="e">
        <v>#NAME?</v>
      </c>
      <c r="D40" s="85" t="s">
        <v>628</v>
      </c>
      <c r="E40" s="85" t="str">
        <f>VLOOKUP(D40,'Phase apprent &amp; Nature activ'!A$11:B$14,2,0)</f>
        <v>Problème</v>
      </c>
      <c r="F40" s="85">
        <v>1</v>
      </c>
      <c r="G40" s="85" t="str">
        <f t="shared" si="0"/>
        <v>GSM-DL-P-1</v>
      </c>
      <c r="H40" s="48" t="s">
        <v>736</v>
      </c>
      <c r="I40" s="48" t="s">
        <v>737</v>
      </c>
      <c r="J40" s="48" t="s">
        <v>662</v>
      </c>
      <c r="K40" s="86"/>
      <c r="L40" s="86"/>
    </row>
    <row r="41" spans="1:12" s="87" customFormat="1" ht="29" hidden="1" x14ac:dyDescent="0.35">
      <c r="A41" s="87" t="s">
        <v>75</v>
      </c>
      <c r="B41" s="61" t="s">
        <v>716</v>
      </c>
      <c r="C41" s="82" t="e">
        <v>#NAME?</v>
      </c>
      <c r="D41" s="85" t="s">
        <v>628</v>
      </c>
      <c r="E41" s="85" t="str">
        <f>VLOOKUP(D41,'Phase apprent &amp; Nature activ'!A$11:B$14,2,0)</f>
        <v>Problème</v>
      </c>
      <c r="F41" s="85">
        <v>3</v>
      </c>
      <c r="G41" s="85" t="str">
        <f t="shared" si="0"/>
        <v>GSM-DL-P-3</v>
      </c>
      <c r="H41" s="48" t="s">
        <v>738</v>
      </c>
      <c r="I41" s="48" t="s">
        <v>739</v>
      </c>
      <c r="J41" s="48" t="s">
        <v>662</v>
      </c>
      <c r="K41" s="86"/>
      <c r="L41" s="86"/>
    </row>
    <row r="42" spans="1:12" s="87" customFormat="1" ht="29" hidden="1" x14ac:dyDescent="0.35">
      <c r="A42" s="87" t="s">
        <v>75</v>
      </c>
      <c r="B42" s="61" t="s">
        <v>716</v>
      </c>
      <c r="C42" s="82" t="e">
        <v>#NAME?</v>
      </c>
      <c r="D42" s="85" t="s">
        <v>628</v>
      </c>
      <c r="E42" s="85" t="str">
        <f>VLOOKUP(D42,'Phase apprent &amp; Nature activ'!A$11:B$14,2,0)</f>
        <v>Problème</v>
      </c>
      <c r="F42" s="85">
        <v>2</v>
      </c>
      <c r="G42" s="85" t="str">
        <f t="shared" si="0"/>
        <v>GSM-DL-P-2</v>
      </c>
      <c r="H42" s="48" t="s">
        <v>740</v>
      </c>
      <c r="I42" s="48" t="s">
        <v>741</v>
      </c>
      <c r="J42" s="48" t="s">
        <v>662</v>
      </c>
      <c r="K42" s="86"/>
      <c r="L42" s="86"/>
    </row>
    <row r="43" spans="1:12" s="87" customFormat="1" ht="29" hidden="1" x14ac:dyDescent="0.35">
      <c r="A43" s="80" t="s">
        <v>75</v>
      </c>
      <c r="B43" s="83" t="s">
        <v>742</v>
      </c>
      <c r="C43" s="82" t="e">
        <v>#NAME?</v>
      </c>
      <c r="D43" s="85" t="s">
        <v>640</v>
      </c>
      <c r="E43" s="85" t="str">
        <f>VLOOKUP(D43,'Phase apprent &amp; Nature activ'!A$11:B$14,2,0)</f>
        <v>Formalisation</v>
      </c>
      <c r="F43" s="85">
        <v>1</v>
      </c>
      <c r="G43" s="85" t="str">
        <f t="shared" si="0"/>
        <v>GSM-EC-F-1</v>
      </c>
      <c r="H43" s="48" t="s">
        <v>743</v>
      </c>
      <c r="I43" s="48" t="s">
        <v>744</v>
      </c>
      <c r="J43" s="48" t="s">
        <v>662</v>
      </c>
      <c r="K43" s="86"/>
      <c r="L43" s="86"/>
    </row>
    <row r="44" spans="1:12" s="87" customFormat="1" ht="29" hidden="1" x14ac:dyDescent="0.35">
      <c r="A44" s="80" t="s">
        <v>75</v>
      </c>
      <c r="B44" s="83" t="s">
        <v>742</v>
      </c>
      <c r="C44" s="82" t="e">
        <v>#NAME?</v>
      </c>
      <c r="D44" s="85" t="s">
        <v>640</v>
      </c>
      <c r="E44" s="85" t="str">
        <f>VLOOKUP(D44,'Phase apprent &amp; Nature activ'!A$11:B$14,2,0)</f>
        <v>Formalisation</v>
      </c>
      <c r="F44" s="85">
        <v>2</v>
      </c>
      <c r="G44" s="85" t="str">
        <f t="shared" si="0"/>
        <v>GSM-EC-F-2</v>
      </c>
      <c r="H44" s="48" t="s">
        <v>743</v>
      </c>
      <c r="I44" s="48" t="s">
        <v>745</v>
      </c>
      <c r="J44" s="48" t="s">
        <v>662</v>
      </c>
      <c r="K44" s="86"/>
      <c r="L44" s="86"/>
    </row>
    <row r="45" spans="1:12" s="87" customFormat="1" ht="29" hidden="1" x14ac:dyDescent="0.35">
      <c r="A45" s="80" t="s">
        <v>75</v>
      </c>
      <c r="B45" s="83" t="s">
        <v>742</v>
      </c>
      <c r="C45" s="82" t="e">
        <v>#NAME?</v>
      </c>
      <c r="D45" s="85" t="s">
        <v>640</v>
      </c>
      <c r="E45" s="85" t="str">
        <f>VLOOKUP(D45,'Phase apprent &amp; Nature activ'!A$11:B$14,2,0)</f>
        <v>Formalisation</v>
      </c>
      <c r="F45" s="85">
        <v>3</v>
      </c>
      <c r="G45" s="85" t="str">
        <f t="shared" si="0"/>
        <v>GSM-EC-F-3</v>
      </c>
      <c r="H45" s="48" t="s">
        <v>746</v>
      </c>
      <c r="I45" s="48" t="s">
        <v>747</v>
      </c>
      <c r="J45" s="48" t="s">
        <v>662</v>
      </c>
      <c r="K45" s="86"/>
      <c r="L45" s="86"/>
    </row>
    <row r="46" spans="1:12" s="87" customFormat="1" ht="29" hidden="1" x14ac:dyDescent="0.35">
      <c r="A46" s="80" t="s">
        <v>75</v>
      </c>
      <c r="B46" s="83" t="s">
        <v>742</v>
      </c>
      <c r="C46" s="82" t="e">
        <v>#NAME?</v>
      </c>
      <c r="D46" s="85" t="s">
        <v>640</v>
      </c>
      <c r="E46" s="85" t="str">
        <f>VLOOKUP(D46,'Phase apprent &amp; Nature activ'!A$11:B$14,2,0)</f>
        <v>Formalisation</v>
      </c>
      <c r="F46" s="85">
        <v>4</v>
      </c>
      <c r="G46" s="85" t="str">
        <f t="shared" si="0"/>
        <v>GSM-EC-F-4</v>
      </c>
      <c r="H46" s="48" t="s">
        <v>748</v>
      </c>
      <c r="I46" s="48" t="s">
        <v>749</v>
      </c>
      <c r="J46" s="48" t="s">
        <v>662</v>
      </c>
      <c r="K46" s="86"/>
      <c r="L46" s="86"/>
    </row>
    <row r="47" spans="1:12" s="87" customFormat="1" ht="29" hidden="1" x14ac:dyDescent="0.35">
      <c r="A47" s="87" t="s">
        <v>75</v>
      </c>
      <c r="B47" s="61" t="s">
        <v>742</v>
      </c>
      <c r="C47" s="82" t="e">
        <v>#NAME?</v>
      </c>
      <c r="D47" s="85" t="s">
        <v>640</v>
      </c>
      <c r="E47" s="85" t="str">
        <f>VLOOKUP(D47,'Phase apprent &amp; Nature activ'!A$11:B$14,2,0)</f>
        <v>Formalisation</v>
      </c>
      <c r="F47" s="85">
        <v>5</v>
      </c>
      <c r="G47" s="85" t="str">
        <f t="shared" si="0"/>
        <v>GSM-EC-F-5</v>
      </c>
      <c r="H47" s="48" t="s">
        <v>750</v>
      </c>
      <c r="I47" s="48" t="s">
        <v>751</v>
      </c>
      <c r="J47" s="48" t="s">
        <v>662</v>
      </c>
      <c r="K47" s="86"/>
      <c r="L47" s="86"/>
    </row>
    <row r="48" spans="1:12" ht="29" hidden="1" x14ac:dyDescent="0.35">
      <c r="A48" s="87" t="s">
        <v>75</v>
      </c>
      <c r="B48" s="61" t="s">
        <v>752</v>
      </c>
      <c r="C48" s="82" t="e">
        <v>#NAME?</v>
      </c>
      <c r="D48" s="91" t="s">
        <v>637</v>
      </c>
      <c r="E48" s="85" t="str">
        <f>VLOOKUP(D48,'Phase apprent &amp; Nature activ'!A$11:B$14,2,0)</f>
        <v>Introduction/Initiation</v>
      </c>
      <c r="F48" s="85">
        <v>1</v>
      </c>
      <c r="G48" s="85" t="str">
        <f t="shared" si="0"/>
        <v>GSM-LG-I-1</v>
      </c>
      <c r="H48" s="48" t="s">
        <v>753</v>
      </c>
      <c r="I48" s="15"/>
      <c r="J48" s="48" t="s">
        <v>662</v>
      </c>
      <c r="L48" s="24"/>
    </row>
    <row r="49" spans="1:12" ht="29" hidden="1" x14ac:dyDescent="0.35">
      <c r="A49" s="87" t="s">
        <v>75</v>
      </c>
      <c r="B49" s="61" t="s">
        <v>752</v>
      </c>
      <c r="C49" s="82" t="e">
        <v>#NAME?</v>
      </c>
      <c r="D49" s="91" t="s">
        <v>637</v>
      </c>
      <c r="E49" s="85" t="str">
        <f>VLOOKUP(D49,'Phase apprent &amp; Nature activ'!A$11:B$14,2,0)</f>
        <v>Introduction/Initiation</v>
      </c>
      <c r="F49" s="85">
        <v>2</v>
      </c>
      <c r="G49" s="85" t="str">
        <f t="shared" si="0"/>
        <v>GSM-LG-I-2</v>
      </c>
      <c r="H49" s="48" t="s">
        <v>754</v>
      </c>
      <c r="I49" s="15"/>
      <c r="J49" s="48" t="s">
        <v>662</v>
      </c>
      <c r="L49" s="24"/>
    </row>
    <row r="50" spans="1:12" ht="58" hidden="1" x14ac:dyDescent="0.35">
      <c r="A50" s="87" t="s">
        <v>75</v>
      </c>
      <c r="B50" s="61" t="s">
        <v>752</v>
      </c>
      <c r="C50" s="82" t="e">
        <v>#NAME?</v>
      </c>
      <c r="D50" s="91" t="s">
        <v>628</v>
      </c>
      <c r="E50" s="85" t="str">
        <f>VLOOKUP(D50,'Phase apprent &amp; Nature activ'!A$11:B$14,2,0)</f>
        <v>Problème</v>
      </c>
      <c r="F50" s="85">
        <v>1</v>
      </c>
      <c r="G50" s="85" t="str">
        <f t="shared" si="0"/>
        <v>GSM-LG-P-1</v>
      </c>
      <c r="H50" s="48" t="s">
        <v>755</v>
      </c>
      <c r="I50" s="15"/>
      <c r="J50" s="48" t="s">
        <v>662</v>
      </c>
      <c r="L50" s="24"/>
    </row>
    <row r="51" spans="1:12" ht="29" hidden="1" x14ac:dyDescent="0.35">
      <c r="A51" s="87" t="s">
        <v>75</v>
      </c>
      <c r="B51" s="61" t="s">
        <v>756</v>
      </c>
      <c r="C51" s="82" t="e">
        <v>#NAME?</v>
      </c>
      <c r="D51" s="91" t="s">
        <v>637</v>
      </c>
      <c r="E51" s="85" t="str">
        <f>VLOOKUP(D51,'Phase apprent &amp; Nature activ'!A$11:B$14,2,0)</f>
        <v>Introduction/Initiation</v>
      </c>
      <c r="F51" s="85">
        <v>1</v>
      </c>
      <c r="G51" s="85" t="str">
        <f t="shared" si="0"/>
        <v>GSM-MO-I-1</v>
      </c>
      <c r="H51" s="48" t="s">
        <v>757</v>
      </c>
      <c r="I51" s="15"/>
      <c r="J51" s="48" t="s">
        <v>662</v>
      </c>
      <c r="L51" s="24"/>
    </row>
    <row r="52" spans="1:12" ht="72.5" hidden="1" x14ac:dyDescent="0.35">
      <c r="A52" s="87" t="s">
        <v>75</v>
      </c>
      <c r="B52" s="61" t="s">
        <v>758</v>
      </c>
      <c r="C52" s="82" t="e">
        <v>#NAME?</v>
      </c>
      <c r="D52" s="91" t="s">
        <v>637</v>
      </c>
      <c r="E52" s="85" t="str">
        <f>VLOOKUP(D52,'Phase apprent &amp; Nature activ'!A$11:B$14,2,0)</f>
        <v>Introduction/Initiation</v>
      </c>
      <c r="F52" s="85">
        <v>1</v>
      </c>
      <c r="G52" s="85" t="str">
        <f t="shared" si="0"/>
        <v>GSM-PD-I-1</v>
      </c>
      <c r="H52" s="48" t="s">
        <v>759</v>
      </c>
      <c r="I52" s="48" t="s">
        <v>760</v>
      </c>
      <c r="J52" s="48" t="s">
        <v>662</v>
      </c>
      <c r="L52" s="24"/>
    </row>
    <row r="53" spans="1:12" ht="29" hidden="1" x14ac:dyDescent="0.35">
      <c r="A53" s="87" t="s">
        <v>75</v>
      </c>
      <c r="B53" s="61" t="s">
        <v>758</v>
      </c>
      <c r="C53" s="82" t="e">
        <v>#NAME?</v>
      </c>
      <c r="D53" s="91" t="s">
        <v>637</v>
      </c>
      <c r="E53" s="85" t="str">
        <f>VLOOKUP(D53,'Phase apprent &amp; Nature activ'!A$11:B$14,2,0)</f>
        <v>Introduction/Initiation</v>
      </c>
      <c r="F53" s="85">
        <v>2</v>
      </c>
      <c r="G53" s="85" t="str">
        <f t="shared" si="0"/>
        <v>GSM-PD-I-2</v>
      </c>
      <c r="H53" s="48" t="s">
        <v>761</v>
      </c>
      <c r="I53" s="15"/>
      <c r="J53" s="48" t="s">
        <v>662</v>
      </c>
      <c r="L53" s="24"/>
    </row>
    <row r="54" spans="1:12" ht="87" hidden="1" x14ac:dyDescent="0.35">
      <c r="A54" s="87" t="s">
        <v>75</v>
      </c>
      <c r="B54" s="61" t="s">
        <v>762</v>
      </c>
      <c r="C54" s="82" t="e">
        <v>#NAME?</v>
      </c>
      <c r="D54" s="91" t="s">
        <v>637</v>
      </c>
      <c r="E54" s="85" t="str">
        <f>VLOOKUP(D54,'Phase apprent &amp; Nature activ'!A$11:B$14,2,0)</f>
        <v>Introduction/Initiation</v>
      </c>
      <c r="F54" s="85">
        <v>1</v>
      </c>
      <c r="G54" s="85" t="str">
        <f t="shared" si="0"/>
        <v>GSM-TP-I-1</v>
      </c>
      <c r="H54" s="48" t="s">
        <v>763</v>
      </c>
      <c r="I54" s="48" t="s">
        <v>764</v>
      </c>
      <c r="J54" s="48" t="s">
        <v>662</v>
      </c>
      <c r="L54" s="24"/>
    </row>
    <row r="55" spans="1:12" ht="29" hidden="1" x14ac:dyDescent="0.35">
      <c r="A55" s="87" t="s">
        <v>75</v>
      </c>
      <c r="B55" s="61" t="s">
        <v>762</v>
      </c>
      <c r="C55" s="82" t="e">
        <v>#NAME?</v>
      </c>
      <c r="D55" s="91" t="s">
        <v>637</v>
      </c>
      <c r="E55" s="85" t="str">
        <f>VLOOKUP(D55,'Phase apprent &amp; Nature activ'!A$11:B$14,2,0)</f>
        <v>Introduction/Initiation</v>
      </c>
      <c r="F55" s="85">
        <v>2</v>
      </c>
      <c r="G55" s="85" t="str">
        <f t="shared" si="0"/>
        <v>GSM-TP-I-2</v>
      </c>
      <c r="H55" s="48" t="s">
        <v>765</v>
      </c>
      <c r="I55" s="15"/>
      <c r="J55" s="48" t="s">
        <v>662</v>
      </c>
      <c r="L55" s="24"/>
    </row>
    <row r="56" spans="1:12" ht="29" hidden="1" x14ac:dyDescent="0.35">
      <c r="A56" s="87" t="s">
        <v>75</v>
      </c>
      <c r="B56" s="61" t="s">
        <v>762</v>
      </c>
      <c r="C56" s="82" t="e">
        <v>#NAME?</v>
      </c>
      <c r="D56" s="91" t="s">
        <v>637</v>
      </c>
      <c r="E56" s="85" t="str">
        <f>VLOOKUP(D56,'Phase apprent &amp; Nature activ'!A$11:B$14,2,0)</f>
        <v>Introduction/Initiation</v>
      </c>
      <c r="F56" s="85">
        <v>3</v>
      </c>
      <c r="G56" s="85" t="str">
        <f t="shared" si="0"/>
        <v>GSM-TP-I-3</v>
      </c>
      <c r="H56" s="48" t="s">
        <v>766</v>
      </c>
      <c r="I56" s="15"/>
      <c r="J56" s="48" t="s">
        <v>662</v>
      </c>
      <c r="L56" s="24"/>
    </row>
    <row r="57" spans="1:12" s="91" customFormat="1" ht="29" hidden="1" x14ac:dyDescent="0.35">
      <c r="A57" s="87" t="s">
        <v>75</v>
      </c>
      <c r="B57" s="61" t="s">
        <v>767</v>
      </c>
      <c r="C57" s="82" t="e">
        <v>#NAME?</v>
      </c>
      <c r="D57" s="91" t="s">
        <v>637</v>
      </c>
      <c r="E57" s="85" t="str">
        <f>VLOOKUP(D57,'Phase apprent &amp; Nature activ'!A$11:B$14,2,0)</f>
        <v>Introduction/Initiation</v>
      </c>
      <c r="F57" s="85">
        <v>1</v>
      </c>
      <c r="G57" s="85" t="str">
        <f t="shared" si="0"/>
        <v>GSM-FO2-I-1</v>
      </c>
      <c r="H57" s="48" t="s">
        <v>768</v>
      </c>
      <c r="I57" s="48" t="s">
        <v>769</v>
      </c>
      <c r="J57" s="48"/>
      <c r="K57" s="85" t="s">
        <v>770</v>
      </c>
      <c r="L57" s="86"/>
    </row>
    <row r="58" spans="1:12" s="91" customFormat="1" ht="29" hidden="1" x14ac:dyDescent="0.35">
      <c r="A58" s="87" t="s">
        <v>75</v>
      </c>
      <c r="B58" s="61" t="s">
        <v>767</v>
      </c>
      <c r="C58" s="82" t="e">
        <v>#NAME?</v>
      </c>
      <c r="D58" s="91" t="s">
        <v>87</v>
      </c>
      <c r="E58" s="85" t="str">
        <f>VLOOKUP(D58,'Phase apprent &amp; Nature activ'!A$11:B$14,2,0)</f>
        <v>Manipulation/Entrainement</v>
      </c>
      <c r="F58" s="85">
        <v>1</v>
      </c>
      <c r="G58" s="85" t="str">
        <f t="shared" si="0"/>
        <v>GSM-FO2-M-1</v>
      </c>
      <c r="H58" s="48" t="s">
        <v>771</v>
      </c>
      <c r="I58" s="48" t="s">
        <v>772</v>
      </c>
      <c r="J58" s="48"/>
      <c r="K58" s="86" t="s">
        <v>346</v>
      </c>
      <c r="L58" s="86"/>
    </row>
    <row r="59" spans="1:12" s="91" customFormat="1" ht="29" hidden="1" x14ac:dyDescent="0.35">
      <c r="A59" s="87" t="s">
        <v>75</v>
      </c>
      <c r="B59" s="61" t="s">
        <v>767</v>
      </c>
      <c r="C59" s="82" t="e">
        <v>#NAME?</v>
      </c>
      <c r="D59" s="91" t="s">
        <v>87</v>
      </c>
      <c r="E59" s="85" t="s">
        <v>773</v>
      </c>
      <c r="F59" s="85">
        <v>3</v>
      </c>
      <c r="G59" s="85" t="str">
        <f t="shared" si="0"/>
        <v>GSM-FO2-M-3</v>
      </c>
      <c r="H59" s="48" t="s">
        <v>774</v>
      </c>
      <c r="I59" s="48" t="s">
        <v>775</v>
      </c>
      <c r="J59" s="48"/>
      <c r="K59" s="86" t="s">
        <v>350</v>
      </c>
      <c r="L59" s="86"/>
    </row>
    <row r="60" spans="1:12" s="91" customFormat="1" ht="29" hidden="1" x14ac:dyDescent="0.35">
      <c r="A60" s="87" t="s">
        <v>75</v>
      </c>
      <c r="B60" s="61" t="s">
        <v>767</v>
      </c>
      <c r="C60" s="82" t="e">
        <v>#NAME?</v>
      </c>
      <c r="D60" s="91" t="s">
        <v>87</v>
      </c>
      <c r="E60" s="85" t="str">
        <f>VLOOKUP(D60,'Phase apprent &amp; Nature activ'!A$11:B$14,2,0)</f>
        <v>Manipulation/Entrainement</v>
      </c>
      <c r="F60" s="85">
        <v>5</v>
      </c>
      <c r="G60" s="85" t="str">
        <f t="shared" si="0"/>
        <v>GSM-FO2-M-5</v>
      </c>
      <c r="H60" s="48" t="s">
        <v>776</v>
      </c>
      <c r="I60" s="48" t="s">
        <v>777</v>
      </c>
      <c r="J60" s="48"/>
      <c r="K60" s="86" t="s">
        <v>344</v>
      </c>
      <c r="L60" s="86"/>
    </row>
    <row r="61" spans="1:12" s="91" customFormat="1" ht="29" hidden="1" x14ac:dyDescent="0.35">
      <c r="A61" s="87" t="s">
        <v>75</v>
      </c>
      <c r="B61" s="61" t="s">
        <v>767</v>
      </c>
      <c r="C61" s="82" t="e">
        <v>#NAME?</v>
      </c>
      <c r="D61" s="91" t="s">
        <v>87</v>
      </c>
      <c r="E61" s="85" t="str">
        <f>VLOOKUP(D61,'Phase apprent &amp; Nature activ'!A$11:B$14,2,0)</f>
        <v>Manipulation/Entrainement</v>
      </c>
      <c r="F61" s="85">
        <v>6</v>
      </c>
      <c r="G61" s="85" t="str">
        <f t="shared" si="0"/>
        <v>GSM-FO2-M-6</v>
      </c>
      <c r="H61" s="48" t="s">
        <v>778</v>
      </c>
      <c r="I61" s="48" t="s">
        <v>779</v>
      </c>
      <c r="J61" s="48"/>
      <c r="K61" s="86" t="s">
        <v>344</v>
      </c>
      <c r="L61" s="86"/>
    </row>
    <row r="62" spans="1:12" s="91" customFormat="1" ht="43.5" hidden="1" x14ac:dyDescent="0.35">
      <c r="A62" s="87" t="s">
        <v>75</v>
      </c>
      <c r="B62" s="61" t="s">
        <v>767</v>
      </c>
      <c r="C62" s="82" t="e">
        <v>#NAME?</v>
      </c>
      <c r="D62" s="91" t="s">
        <v>628</v>
      </c>
      <c r="E62" s="85" t="str">
        <f>VLOOKUP(D62,'Phase apprent &amp; Nature activ'!A$11:B$14,2,0)</f>
        <v>Problème</v>
      </c>
      <c r="F62" s="85">
        <v>1</v>
      </c>
      <c r="G62" s="85" t="str">
        <f t="shared" si="0"/>
        <v>GSM-FO2-P-1</v>
      </c>
      <c r="H62" s="48" t="s">
        <v>780</v>
      </c>
      <c r="I62" s="48" t="s">
        <v>781</v>
      </c>
      <c r="J62" s="48"/>
      <c r="K62" s="86" t="s">
        <v>336</v>
      </c>
      <c r="L62" s="86"/>
    </row>
    <row r="63" spans="1:12" s="91" customFormat="1" ht="29" hidden="1" x14ac:dyDescent="0.35">
      <c r="A63" s="87" t="s">
        <v>75</v>
      </c>
      <c r="B63" s="61" t="s">
        <v>782</v>
      </c>
      <c r="C63" s="82" t="e">
        <v>#NAME?</v>
      </c>
      <c r="D63" s="91" t="s">
        <v>637</v>
      </c>
      <c r="E63" s="85" t="str">
        <f>VLOOKUP(D63,'Phase apprent &amp; Nature activ'!A$11:B$14,2,0)</f>
        <v>Introduction/Initiation</v>
      </c>
      <c r="F63" s="85">
        <v>1</v>
      </c>
      <c r="G63" s="85" t="str">
        <f t="shared" si="0"/>
        <v>GSM-FO3-I-1</v>
      </c>
      <c r="H63" s="48" t="s">
        <v>783</v>
      </c>
      <c r="I63" s="48" t="s">
        <v>784</v>
      </c>
      <c r="J63" s="48"/>
      <c r="K63" s="26" t="s">
        <v>785</v>
      </c>
      <c r="L63" s="86"/>
    </row>
    <row r="64" spans="1:12" s="91" customFormat="1" ht="29" hidden="1" x14ac:dyDescent="0.35">
      <c r="A64" s="87" t="s">
        <v>75</v>
      </c>
      <c r="B64" s="61" t="s">
        <v>782</v>
      </c>
      <c r="C64" s="82" t="e">
        <v>#NAME?</v>
      </c>
      <c r="D64" s="91" t="s">
        <v>628</v>
      </c>
      <c r="E64" s="85" t="s">
        <v>773</v>
      </c>
      <c r="F64" s="85">
        <v>1</v>
      </c>
      <c r="G64" s="85" t="str">
        <f t="shared" si="0"/>
        <v>GSM-FO3-P-1</v>
      </c>
      <c r="H64" s="48" t="s">
        <v>786</v>
      </c>
      <c r="I64" s="48" t="s">
        <v>787</v>
      </c>
      <c r="J64" s="48"/>
      <c r="K64" s="26" t="s">
        <v>364</v>
      </c>
      <c r="L64" s="86"/>
    </row>
    <row r="65" spans="1:12" s="12" customFormat="1" x14ac:dyDescent="0.35">
      <c r="A65" s="80" t="s">
        <v>77</v>
      </c>
      <c r="B65" s="81" t="s">
        <v>656</v>
      </c>
      <c r="C65" s="82" t="str">
        <f>VLOOKUP(CONCATENATE($A65,"-",$B65),'Classe-Leçon'!D:D,1,0)</f>
        <v>CP-CD</v>
      </c>
      <c r="D65" s="81" t="s">
        <v>637</v>
      </c>
      <c r="E65" s="81" t="str">
        <f>VLOOKUP(D65,'Phase apprent &amp; Nature activ'!A$11:B$14,2,0)</f>
        <v>Introduction/Initiation</v>
      </c>
      <c r="F65" s="9">
        <v>1</v>
      </c>
      <c r="G65" s="85" t="str">
        <f t="shared" si="0"/>
        <v>CP-CD-I-1</v>
      </c>
      <c r="H65" s="16" t="s">
        <v>657</v>
      </c>
      <c r="I65" s="16" t="s">
        <v>788</v>
      </c>
      <c r="J65" s="16"/>
      <c r="K65" s="69"/>
      <c r="L65" s="24" t="e">
        <f>CONCATENATE("INSERT INTO `Activites` VALUES (",G65,", '",#REF!,"', '",I65,"', '",#REF!,"', '",#REF!,"');")</f>
        <v>#REF!</v>
      </c>
    </row>
    <row r="66" spans="1:12" s="12" customFormat="1" ht="29" x14ac:dyDescent="0.35">
      <c r="A66" s="80" t="s">
        <v>77</v>
      </c>
      <c r="B66" s="83" t="s">
        <v>656</v>
      </c>
      <c r="C66" s="82" t="str">
        <f>VLOOKUP(CONCATENATE($A66,"-",$B66),'Classe-Leçon'!D:D,1,0)</f>
        <v>CP-CD</v>
      </c>
      <c r="D66" s="81" t="s">
        <v>637</v>
      </c>
      <c r="E66" s="81" t="str">
        <f>VLOOKUP(D66,'Phase apprent &amp; Nature activ'!A$11:B$14,2,0)</f>
        <v>Introduction/Initiation</v>
      </c>
      <c r="F66" s="9">
        <v>2</v>
      </c>
      <c r="G66" s="85" t="str">
        <f t="shared" ref="G66:G129" si="1">CONCATENATE(A66,"-",B66,"-",D66,"-",F66)</f>
        <v>CP-CD-I-2</v>
      </c>
      <c r="H66" s="84" t="s">
        <v>659</v>
      </c>
      <c r="I66" s="16" t="s">
        <v>788</v>
      </c>
      <c r="J66" s="16"/>
      <c r="K66" s="69"/>
      <c r="L66" s="24" t="e">
        <f>CONCATENATE("INSERT INTO `Activites` VALUES (",G66,", '",#REF!,"', '",I66,"', '",#REF!,"', '",#REF!,"');")</f>
        <v>#REF!</v>
      </c>
    </row>
    <row r="67" spans="1:12" s="87" customFormat="1" ht="29" x14ac:dyDescent="0.35">
      <c r="A67" s="80" t="s">
        <v>77</v>
      </c>
      <c r="B67" s="83" t="s">
        <v>656</v>
      </c>
      <c r="C67" s="82" t="str">
        <f>VLOOKUP(CONCATENATE($A67,"-",$B67),'Classe-Leçon'!D:D,1,0)</f>
        <v>CP-CD</v>
      </c>
      <c r="D67" s="81" t="s">
        <v>87</v>
      </c>
      <c r="E67" s="81" t="str">
        <f>VLOOKUP(D67,'Phase apprent &amp; Nature activ'!A$11:B$14,2,0)</f>
        <v>Manipulation/Entrainement</v>
      </c>
      <c r="F67" s="85">
        <v>1</v>
      </c>
      <c r="G67" s="85" t="str">
        <f t="shared" si="1"/>
        <v>CP-CD-M-1</v>
      </c>
      <c r="H67" s="48" t="s">
        <v>660</v>
      </c>
      <c r="I67" s="48" t="s">
        <v>661</v>
      </c>
      <c r="J67" s="48" t="s">
        <v>662</v>
      </c>
      <c r="K67" s="86"/>
      <c r="L67" s="86" t="e">
        <f>CONCATENATE("INSERT INTO `Activites` VALUES (",G67,", '",#REF!,"', '",I67,"', '",#REF!,"', '",#REF!,"');")</f>
        <v>#REF!</v>
      </c>
    </row>
    <row r="68" spans="1:12" s="87" customFormat="1" ht="29" x14ac:dyDescent="0.35">
      <c r="A68" s="80" t="s">
        <v>77</v>
      </c>
      <c r="B68" s="83" t="s">
        <v>656</v>
      </c>
      <c r="C68" s="82" t="str">
        <f>VLOOKUP(CONCATENATE($A68,"-",$B68),'Classe-Leçon'!D:D,1,0)</f>
        <v>CP-CD</v>
      </c>
      <c r="D68" s="81" t="s">
        <v>87</v>
      </c>
      <c r="E68" s="81" t="str">
        <f>VLOOKUP(D68,'Phase apprent &amp; Nature activ'!A$11:B$14,2,0)</f>
        <v>Manipulation/Entrainement</v>
      </c>
      <c r="F68" s="85">
        <v>2</v>
      </c>
      <c r="G68" s="85" t="str">
        <f t="shared" si="1"/>
        <v>CP-CD-M-2</v>
      </c>
      <c r="H68" s="88" t="s">
        <v>663</v>
      </c>
      <c r="I68" s="48" t="s">
        <v>664</v>
      </c>
      <c r="J68" s="48" t="s">
        <v>662</v>
      </c>
      <c r="K68" s="86"/>
      <c r="L68" s="86" t="e">
        <f>CONCATENATE("INSERT INTO `Activites` VALUES (",G68,", '",#REF!,"', '",I68,"', '",#REF!,"', '",#REF!,"');")</f>
        <v>#REF!</v>
      </c>
    </row>
    <row r="69" spans="1:12" s="87" customFormat="1" ht="43.5" x14ac:dyDescent="0.35">
      <c r="A69" s="80" t="s">
        <v>77</v>
      </c>
      <c r="B69" s="83" t="s">
        <v>656</v>
      </c>
      <c r="C69" s="82" t="str">
        <f>VLOOKUP(CONCATENATE($A69,"-",$B69),'Classe-Leçon'!D:D,1,0)</f>
        <v>CP-CD</v>
      </c>
      <c r="D69" s="81" t="s">
        <v>640</v>
      </c>
      <c r="E69" s="81" t="str">
        <f>VLOOKUP(D69,'Phase apprent &amp; Nature activ'!A$11:B$14,2,0)</f>
        <v>Formalisation</v>
      </c>
      <c r="F69" s="85">
        <v>1</v>
      </c>
      <c r="G69" s="85" t="str">
        <f t="shared" si="1"/>
        <v>CP-CD-F-1</v>
      </c>
      <c r="H69" s="48" t="s">
        <v>665</v>
      </c>
      <c r="I69" s="48" t="s">
        <v>666</v>
      </c>
      <c r="J69" s="48" t="s">
        <v>662</v>
      </c>
      <c r="K69" s="86"/>
      <c r="L69" s="86"/>
    </row>
    <row r="70" spans="1:12" s="90" customFormat="1" ht="29" x14ac:dyDescent="0.35">
      <c r="A70" s="80" t="s">
        <v>77</v>
      </c>
      <c r="B70" s="83" t="s">
        <v>656</v>
      </c>
      <c r="C70" s="82" t="str">
        <f>VLOOKUP(CONCATENATE($A70,"-",$B70),'Classe-Leçon'!D:D,1,0)</f>
        <v>CP-CD</v>
      </c>
      <c r="D70" s="81" t="s">
        <v>628</v>
      </c>
      <c r="E70" s="81" t="str">
        <f>VLOOKUP(D70,'Phase apprent &amp; Nature activ'!A$11:B$14,2,0)</f>
        <v>Problème</v>
      </c>
      <c r="F70" s="85">
        <v>1</v>
      </c>
      <c r="G70" s="85" t="str">
        <f t="shared" si="1"/>
        <v>CP-CD-P-1</v>
      </c>
      <c r="H70" s="48" t="s">
        <v>667</v>
      </c>
      <c r="I70" s="48" t="s">
        <v>668</v>
      </c>
      <c r="J70" s="48" t="s">
        <v>662</v>
      </c>
      <c r="K70" s="86"/>
      <c r="L70" s="86" t="e">
        <f>CONCATENATE("INSERT INTO `Activites` VALUES (",G70,", '",#REF!,"', '",I70,"', '",#REF!,"', '",#REF!,"');")</f>
        <v>#REF!</v>
      </c>
    </row>
    <row r="71" spans="1:12" s="90" customFormat="1" ht="29" x14ac:dyDescent="0.35">
      <c r="A71" s="80" t="s">
        <v>77</v>
      </c>
      <c r="B71" s="83" t="s">
        <v>656</v>
      </c>
      <c r="C71" s="82" t="str">
        <f>VLOOKUP(CONCATENATE($A71,"-",$B71),'Classe-Leçon'!D:D,1,0)</f>
        <v>CP-CD</v>
      </c>
      <c r="D71" s="81" t="s">
        <v>628</v>
      </c>
      <c r="E71" s="81" t="str">
        <f>VLOOKUP(D71,'Phase apprent &amp; Nature activ'!A$11:B$14,2,0)</f>
        <v>Problème</v>
      </c>
      <c r="F71" s="85">
        <v>2</v>
      </c>
      <c r="G71" s="85" t="str">
        <f t="shared" si="1"/>
        <v>CP-CD-P-2</v>
      </c>
      <c r="H71" s="48" t="s">
        <v>669</v>
      </c>
      <c r="I71" s="48" t="s">
        <v>670</v>
      </c>
      <c r="J71" s="48" t="s">
        <v>662</v>
      </c>
      <c r="K71" s="86"/>
      <c r="L71" s="86" t="e">
        <f>CONCATENATE("INSERT INTO `Activites` VALUES (",G71,", '",#REF!,"', '",I71,"', '",#REF!,"', '",#REF!,"');")</f>
        <v>#REF!</v>
      </c>
    </row>
    <row r="72" spans="1:12" s="87" customFormat="1" ht="43.5" hidden="1" x14ac:dyDescent="0.35">
      <c r="A72" s="80" t="s">
        <v>77</v>
      </c>
      <c r="B72" s="83" t="s">
        <v>671</v>
      </c>
      <c r="C72" s="82" t="e">
        <v>#NAME?</v>
      </c>
      <c r="D72" s="81" t="s">
        <v>637</v>
      </c>
      <c r="E72" s="81" t="str">
        <f>VLOOKUP(D72,'Phase apprent &amp; Nature activ'!A$11:B$14,2,0)</f>
        <v>Introduction/Initiation</v>
      </c>
      <c r="F72" s="85">
        <v>1</v>
      </c>
      <c r="G72" s="85" t="str">
        <f t="shared" si="1"/>
        <v>CP-CC-I-1</v>
      </c>
      <c r="H72" s="48" t="s">
        <v>672</v>
      </c>
      <c r="I72" s="48" t="s">
        <v>673</v>
      </c>
      <c r="J72" s="48" t="s">
        <v>674</v>
      </c>
      <c r="K72" s="86"/>
      <c r="L72" s="86"/>
    </row>
    <row r="73" spans="1:12" s="87" customFormat="1" ht="43.5" hidden="1" x14ac:dyDescent="0.35">
      <c r="A73" s="80" t="s">
        <v>77</v>
      </c>
      <c r="B73" s="83" t="s">
        <v>671</v>
      </c>
      <c r="C73" s="82" t="e">
        <v>#NAME?</v>
      </c>
      <c r="D73" s="81" t="s">
        <v>87</v>
      </c>
      <c r="E73" s="81" t="str">
        <f>VLOOKUP(D73,'Phase apprent &amp; Nature activ'!A$11:B$14,2,0)</f>
        <v>Manipulation/Entrainement</v>
      </c>
      <c r="F73" s="85">
        <v>1</v>
      </c>
      <c r="G73" s="85" t="str">
        <f t="shared" si="1"/>
        <v>CP-CC-M-1</v>
      </c>
      <c r="H73" s="48" t="s">
        <v>676</v>
      </c>
      <c r="I73" s="48" t="s">
        <v>677</v>
      </c>
      <c r="J73" s="48" t="s">
        <v>674</v>
      </c>
      <c r="K73" s="86"/>
      <c r="L73" s="86"/>
    </row>
    <row r="74" spans="1:12" s="87" customFormat="1" ht="43.5" hidden="1" x14ac:dyDescent="0.35">
      <c r="A74" s="80" t="s">
        <v>77</v>
      </c>
      <c r="B74" s="83" t="s">
        <v>671</v>
      </c>
      <c r="C74" s="82" t="e">
        <v>#NAME?</v>
      </c>
      <c r="D74" s="81" t="s">
        <v>87</v>
      </c>
      <c r="E74" s="81" t="str">
        <f>VLOOKUP(D74,'Phase apprent &amp; Nature activ'!A$11:B$14,2,0)</f>
        <v>Manipulation/Entrainement</v>
      </c>
      <c r="F74" s="85">
        <v>2</v>
      </c>
      <c r="G74" s="85" t="str">
        <f t="shared" si="1"/>
        <v>CP-CC-M-2</v>
      </c>
      <c r="H74" s="48" t="s">
        <v>676</v>
      </c>
      <c r="I74" s="48" t="s">
        <v>789</v>
      </c>
      <c r="J74" s="48" t="s">
        <v>674</v>
      </c>
      <c r="K74" s="86"/>
      <c r="L74" s="86"/>
    </row>
    <row r="75" spans="1:12" s="87" customFormat="1" ht="43.5" hidden="1" x14ac:dyDescent="0.35">
      <c r="A75" s="80" t="s">
        <v>77</v>
      </c>
      <c r="B75" s="83" t="s">
        <v>671</v>
      </c>
      <c r="C75" s="82" t="e">
        <v>#NAME?</v>
      </c>
      <c r="D75" s="81" t="s">
        <v>87</v>
      </c>
      <c r="E75" s="81" t="str">
        <f>VLOOKUP(D75,'Phase apprent &amp; Nature activ'!A$11:B$14,2,0)</f>
        <v>Manipulation/Entrainement</v>
      </c>
      <c r="F75" s="85">
        <v>3</v>
      </c>
      <c r="G75" s="85" t="str">
        <f t="shared" si="1"/>
        <v>CP-CC-M-3</v>
      </c>
      <c r="H75" s="48" t="s">
        <v>676</v>
      </c>
      <c r="I75" s="48" t="s">
        <v>790</v>
      </c>
      <c r="J75" s="48" t="s">
        <v>674</v>
      </c>
      <c r="K75" s="86"/>
      <c r="L75" s="86"/>
    </row>
    <row r="76" spans="1:12" s="87" customFormat="1" ht="43.5" hidden="1" x14ac:dyDescent="0.35">
      <c r="A76" s="80" t="s">
        <v>77</v>
      </c>
      <c r="B76" s="83" t="s">
        <v>671</v>
      </c>
      <c r="C76" s="82" t="e">
        <v>#NAME?</v>
      </c>
      <c r="D76" s="81" t="s">
        <v>87</v>
      </c>
      <c r="E76" s="81" t="str">
        <f>VLOOKUP(D76,'Phase apprent &amp; Nature activ'!A$11:B$14,2,0)</f>
        <v>Manipulation/Entrainement</v>
      </c>
      <c r="F76" s="85">
        <v>4</v>
      </c>
      <c r="G76" s="85" t="str">
        <f t="shared" si="1"/>
        <v>CP-CC-M-4</v>
      </c>
      <c r="H76" s="48" t="s">
        <v>676</v>
      </c>
      <c r="I76" s="48" t="s">
        <v>791</v>
      </c>
      <c r="J76" s="48" t="s">
        <v>674</v>
      </c>
      <c r="K76" s="86"/>
      <c r="L76" s="86"/>
    </row>
    <row r="77" spans="1:12" s="87" customFormat="1" ht="29" hidden="1" x14ac:dyDescent="0.35">
      <c r="A77" s="80" t="s">
        <v>77</v>
      </c>
      <c r="B77" s="83" t="s">
        <v>671</v>
      </c>
      <c r="C77" s="82" t="e">
        <v>#NAME?</v>
      </c>
      <c r="D77" s="81" t="s">
        <v>640</v>
      </c>
      <c r="E77" s="81" t="str">
        <f>VLOOKUP(D77,'Phase apprent &amp; Nature activ'!A$11:B$14,2,0)</f>
        <v>Formalisation</v>
      </c>
      <c r="F77" s="85">
        <v>1</v>
      </c>
      <c r="G77" s="85" t="str">
        <f t="shared" si="1"/>
        <v>CP-CC-F-1</v>
      </c>
      <c r="H77" s="48" t="s">
        <v>681</v>
      </c>
      <c r="I77" s="48" t="s">
        <v>673</v>
      </c>
      <c r="J77" s="48" t="s">
        <v>674</v>
      </c>
      <c r="K77" s="86"/>
      <c r="L77" s="86"/>
    </row>
    <row r="78" spans="1:12" s="87" customFormat="1" ht="43.5" hidden="1" x14ac:dyDescent="0.35">
      <c r="A78" s="80" t="s">
        <v>77</v>
      </c>
      <c r="B78" s="83" t="s">
        <v>671</v>
      </c>
      <c r="C78" s="82" t="e">
        <v>#NAME?</v>
      </c>
      <c r="D78" s="81" t="s">
        <v>640</v>
      </c>
      <c r="E78" s="81" t="str">
        <f>VLOOKUP(D78,'Phase apprent &amp; Nature activ'!A$11:B$14,2,0)</f>
        <v>Formalisation</v>
      </c>
      <c r="F78" s="85">
        <v>2</v>
      </c>
      <c r="G78" s="85" t="str">
        <f t="shared" si="1"/>
        <v>CP-CC-F-2</v>
      </c>
      <c r="H78" s="48" t="s">
        <v>683</v>
      </c>
      <c r="I78" s="48" t="s">
        <v>792</v>
      </c>
      <c r="J78" s="48" t="s">
        <v>674</v>
      </c>
      <c r="K78" s="86"/>
      <c r="L78" s="86"/>
    </row>
    <row r="79" spans="1:12" s="87" customFormat="1" ht="43.5" hidden="1" x14ac:dyDescent="0.35">
      <c r="A79" s="80" t="s">
        <v>77</v>
      </c>
      <c r="B79" s="83" t="s">
        <v>671</v>
      </c>
      <c r="C79" s="82" t="e">
        <v>#NAME?</v>
      </c>
      <c r="D79" s="81" t="s">
        <v>640</v>
      </c>
      <c r="E79" s="81" t="str">
        <f>VLOOKUP(D79,'Phase apprent &amp; Nature activ'!A$11:B$14,2,0)</f>
        <v>Formalisation</v>
      </c>
      <c r="F79" s="85">
        <v>3</v>
      </c>
      <c r="G79" s="85" t="str">
        <f t="shared" si="1"/>
        <v>CP-CC-F-3</v>
      </c>
      <c r="H79" s="48" t="s">
        <v>685</v>
      </c>
      <c r="I79" s="48" t="s">
        <v>793</v>
      </c>
      <c r="J79" s="48" t="s">
        <v>674</v>
      </c>
      <c r="K79" s="86"/>
      <c r="L79" s="86"/>
    </row>
    <row r="80" spans="1:12" s="87" customFormat="1" ht="43.5" hidden="1" x14ac:dyDescent="0.35">
      <c r="A80" s="80" t="s">
        <v>77</v>
      </c>
      <c r="B80" s="83" t="s">
        <v>671</v>
      </c>
      <c r="C80" s="82" t="e">
        <v>#NAME?</v>
      </c>
      <c r="D80" s="81" t="s">
        <v>640</v>
      </c>
      <c r="E80" s="81" t="str">
        <f>VLOOKUP(D80,'Phase apprent &amp; Nature activ'!A$11:B$14,2,0)</f>
        <v>Formalisation</v>
      </c>
      <c r="F80" s="85">
        <v>4</v>
      </c>
      <c r="G80" s="85" t="str">
        <f t="shared" si="1"/>
        <v>CP-CC-F-4</v>
      </c>
      <c r="H80" s="48" t="s">
        <v>687</v>
      </c>
      <c r="I80" s="48" t="s">
        <v>794</v>
      </c>
      <c r="J80" s="48" t="s">
        <v>674</v>
      </c>
      <c r="K80" s="86"/>
      <c r="L80" s="86"/>
    </row>
    <row r="81" spans="1:12" s="87" customFormat="1" ht="72.5" hidden="1" x14ac:dyDescent="0.35">
      <c r="A81" s="80" t="s">
        <v>77</v>
      </c>
      <c r="B81" s="83" t="s">
        <v>671</v>
      </c>
      <c r="C81" s="82" t="e">
        <v>#NAME?</v>
      </c>
      <c r="D81" s="81" t="s">
        <v>628</v>
      </c>
      <c r="E81" s="81" t="str">
        <f>VLOOKUP(D81,'Phase apprent &amp; Nature activ'!A$11:B$14,2,0)</f>
        <v>Problème</v>
      </c>
      <c r="F81" s="85">
        <v>1</v>
      </c>
      <c r="G81" s="85" t="str">
        <f t="shared" si="1"/>
        <v>CP-CC-P-1</v>
      </c>
      <c r="H81" s="88" t="s">
        <v>689</v>
      </c>
      <c r="I81" s="48" t="s">
        <v>690</v>
      </c>
      <c r="J81" s="48" t="s">
        <v>691</v>
      </c>
      <c r="K81" s="86"/>
      <c r="L81" s="86"/>
    </row>
    <row r="82" spans="1:12" s="87" customFormat="1" ht="58" hidden="1" x14ac:dyDescent="0.35">
      <c r="A82" s="80" t="s">
        <v>77</v>
      </c>
      <c r="B82" s="83" t="s">
        <v>671</v>
      </c>
      <c r="C82" s="82" t="e">
        <v>#NAME?</v>
      </c>
      <c r="D82" s="81" t="s">
        <v>628</v>
      </c>
      <c r="E82" s="81" t="str">
        <f>VLOOKUP(D82,'Phase apprent &amp; Nature activ'!A$11:B$14,2,0)</f>
        <v>Problème</v>
      </c>
      <c r="F82" s="85">
        <v>2</v>
      </c>
      <c r="G82" s="85" t="str">
        <f t="shared" si="1"/>
        <v>CP-CC-P-2</v>
      </c>
      <c r="H82" s="48" t="s">
        <v>692</v>
      </c>
      <c r="I82" s="48" t="s">
        <v>693</v>
      </c>
      <c r="J82" s="48" t="s">
        <v>662</v>
      </c>
      <c r="K82" s="86"/>
      <c r="L82" s="86"/>
    </row>
    <row r="83" spans="1:12" s="87" customFormat="1" ht="43.5" hidden="1" x14ac:dyDescent="0.35">
      <c r="A83" s="80" t="s">
        <v>77</v>
      </c>
      <c r="B83" s="83" t="s">
        <v>671</v>
      </c>
      <c r="C83" s="82" t="e">
        <v>#NAME?</v>
      </c>
      <c r="D83" s="81" t="s">
        <v>628</v>
      </c>
      <c r="E83" s="81" t="str">
        <f>VLOOKUP(D83,'Phase apprent &amp; Nature activ'!A$11:B$14,2,0)</f>
        <v>Problème</v>
      </c>
      <c r="F83" s="85">
        <v>3</v>
      </c>
      <c r="G83" s="85" t="str">
        <f t="shared" si="1"/>
        <v>CP-CC-P-3</v>
      </c>
      <c r="H83" s="48" t="s">
        <v>694</v>
      </c>
      <c r="I83" s="48" t="s">
        <v>693</v>
      </c>
      <c r="J83" s="48" t="s">
        <v>662</v>
      </c>
      <c r="K83" s="86"/>
      <c r="L83" s="86"/>
    </row>
    <row r="84" spans="1:12" s="87" customFormat="1" ht="29" hidden="1" x14ac:dyDescent="0.35">
      <c r="A84" s="80" t="s">
        <v>77</v>
      </c>
      <c r="B84" s="83" t="s">
        <v>695</v>
      </c>
      <c r="C84" s="82" t="e">
        <v>#NAME?</v>
      </c>
      <c r="D84" s="81" t="s">
        <v>637</v>
      </c>
      <c r="E84" s="81" t="str">
        <f>VLOOKUP(D84,'Phase apprent &amp; Nature activ'!A$11:B$14,2,0)</f>
        <v>Introduction/Initiation</v>
      </c>
      <c r="F84" s="85">
        <v>1</v>
      </c>
      <c r="G84" s="85" t="str">
        <f t="shared" si="1"/>
        <v>CP-OS-I-1</v>
      </c>
      <c r="H84" s="48" t="s">
        <v>696</v>
      </c>
      <c r="I84" s="48" t="s">
        <v>697</v>
      </c>
      <c r="J84" s="48" t="s">
        <v>698</v>
      </c>
      <c r="K84" s="86"/>
      <c r="L84" s="86"/>
    </row>
    <row r="85" spans="1:12" s="87" customFormat="1" ht="29" hidden="1" x14ac:dyDescent="0.35">
      <c r="A85" s="80" t="s">
        <v>77</v>
      </c>
      <c r="B85" s="83" t="s">
        <v>695</v>
      </c>
      <c r="C85" s="82" t="e">
        <v>#NAME?</v>
      </c>
      <c r="D85" s="81" t="s">
        <v>637</v>
      </c>
      <c r="E85" s="81" t="str">
        <f>VLOOKUP(D85,'Phase apprent &amp; Nature activ'!A$11:B$14,2,0)</f>
        <v>Introduction/Initiation</v>
      </c>
      <c r="F85" s="85">
        <v>2</v>
      </c>
      <c r="G85" s="85" t="str">
        <f t="shared" si="1"/>
        <v>CP-OS-I-2</v>
      </c>
      <c r="H85" s="48" t="s">
        <v>699</v>
      </c>
      <c r="I85" s="48" t="s">
        <v>700</v>
      </c>
      <c r="J85" s="48" t="s">
        <v>698</v>
      </c>
      <c r="K85" s="86"/>
      <c r="L85" s="86"/>
    </row>
    <row r="86" spans="1:12" s="87" customFormat="1" ht="43.5" hidden="1" x14ac:dyDescent="0.35">
      <c r="A86" s="80" t="s">
        <v>77</v>
      </c>
      <c r="B86" s="83" t="s">
        <v>695</v>
      </c>
      <c r="C86" s="82" t="e">
        <v>#NAME?</v>
      </c>
      <c r="D86" s="81" t="s">
        <v>637</v>
      </c>
      <c r="E86" s="81" t="str">
        <f>VLOOKUP(D86,'Phase apprent &amp; Nature activ'!A$11:B$14,2,0)</f>
        <v>Introduction/Initiation</v>
      </c>
      <c r="F86" s="85">
        <v>3</v>
      </c>
      <c r="G86" s="85" t="str">
        <f t="shared" si="1"/>
        <v>CP-OS-I-3</v>
      </c>
      <c r="H86" s="48" t="s">
        <v>701</v>
      </c>
      <c r="I86" s="48" t="s">
        <v>795</v>
      </c>
      <c r="J86" s="48" t="s">
        <v>703</v>
      </c>
      <c r="K86" s="86"/>
      <c r="L86" s="86"/>
    </row>
    <row r="87" spans="1:12" s="87" customFormat="1" ht="29" hidden="1" x14ac:dyDescent="0.35">
      <c r="A87" s="80" t="s">
        <v>77</v>
      </c>
      <c r="B87" s="83" t="s">
        <v>695</v>
      </c>
      <c r="C87" s="82" t="e">
        <v>#NAME?</v>
      </c>
      <c r="D87" s="81" t="s">
        <v>87</v>
      </c>
      <c r="E87" s="81" t="str">
        <f>VLOOKUP(D87,'Phase apprent &amp; Nature activ'!A$11:B$14,2,0)</f>
        <v>Manipulation/Entrainement</v>
      </c>
      <c r="F87" s="85">
        <v>1</v>
      </c>
      <c r="G87" s="85" t="str">
        <f t="shared" si="1"/>
        <v>CP-OS-M-1</v>
      </c>
      <c r="H87" s="48" t="s">
        <v>704</v>
      </c>
      <c r="I87" s="48" t="s">
        <v>705</v>
      </c>
      <c r="J87" s="48" t="s">
        <v>703</v>
      </c>
      <c r="K87" s="86"/>
      <c r="L87" s="86"/>
    </row>
    <row r="88" spans="1:12" s="87" customFormat="1" ht="29" hidden="1" x14ac:dyDescent="0.35">
      <c r="A88" s="80" t="s">
        <v>77</v>
      </c>
      <c r="B88" s="83" t="s">
        <v>695</v>
      </c>
      <c r="C88" s="82" t="e">
        <v>#NAME?</v>
      </c>
      <c r="D88" s="81" t="s">
        <v>87</v>
      </c>
      <c r="E88" s="81" t="str">
        <f>VLOOKUP(D88,'Phase apprent &amp; Nature activ'!A$11:B$14,2,0)</f>
        <v>Manipulation/Entrainement</v>
      </c>
      <c r="F88" s="85">
        <v>2</v>
      </c>
      <c r="G88" s="85" t="str">
        <f t="shared" si="1"/>
        <v>CP-OS-M-2</v>
      </c>
      <c r="H88" s="48" t="s">
        <v>704</v>
      </c>
      <c r="I88" s="48" t="s">
        <v>706</v>
      </c>
      <c r="J88" s="48" t="s">
        <v>703</v>
      </c>
      <c r="K88" s="86"/>
      <c r="L88" s="86"/>
    </row>
    <row r="89" spans="1:12" s="87" customFormat="1" ht="43.5" hidden="1" x14ac:dyDescent="0.35">
      <c r="A89" s="80" t="s">
        <v>77</v>
      </c>
      <c r="B89" s="83" t="s">
        <v>695</v>
      </c>
      <c r="C89" s="82" t="e">
        <v>#NAME?</v>
      </c>
      <c r="D89" s="81" t="s">
        <v>87</v>
      </c>
      <c r="E89" s="81" t="str">
        <f>VLOOKUP(D89,'Phase apprent &amp; Nature activ'!A$11:B$14,2,0)</f>
        <v>Manipulation/Entrainement</v>
      </c>
      <c r="F89" s="85">
        <v>3</v>
      </c>
      <c r="G89" s="85" t="str">
        <f t="shared" si="1"/>
        <v>CP-OS-M-3</v>
      </c>
      <c r="H89" s="48" t="s">
        <v>704</v>
      </c>
      <c r="I89" s="48" t="s">
        <v>707</v>
      </c>
      <c r="J89" s="48" t="s">
        <v>698</v>
      </c>
      <c r="K89" s="86"/>
      <c r="L89" s="86"/>
    </row>
    <row r="90" spans="1:12" s="87" customFormat="1" ht="43.5" hidden="1" x14ac:dyDescent="0.35">
      <c r="A90" s="80" t="s">
        <v>77</v>
      </c>
      <c r="B90" s="83" t="s">
        <v>695</v>
      </c>
      <c r="C90" s="82" t="e">
        <v>#NAME?</v>
      </c>
      <c r="D90" s="81" t="s">
        <v>640</v>
      </c>
      <c r="E90" s="81" t="str">
        <f>VLOOKUP(D90,'Phase apprent &amp; Nature activ'!A$11:B$14,2,0)</f>
        <v>Formalisation</v>
      </c>
      <c r="F90" s="85">
        <v>1</v>
      </c>
      <c r="G90" s="85" t="str">
        <f t="shared" si="1"/>
        <v>CP-OS-F-1</v>
      </c>
      <c r="H90" s="48" t="s">
        <v>796</v>
      </c>
      <c r="I90" s="48" t="s">
        <v>797</v>
      </c>
      <c r="J90" s="48" t="s">
        <v>691</v>
      </c>
      <c r="K90" s="86"/>
      <c r="L90" s="86"/>
    </row>
    <row r="91" spans="1:12" s="87" customFormat="1" ht="43.5" hidden="1" x14ac:dyDescent="0.35">
      <c r="A91" s="80" t="s">
        <v>77</v>
      </c>
      <c r="B91" s="83" t="s">
        <v>695</v>
      </c>
      <c r="C91" s="82" t="e">
        <v>#NAME?</v>
      </c>
      <c r="D91" s="81" t="s">
        <v>640</v>
      </c>
      <c r="E91" s="81" t="str">
        <f>VLOOKUP(D91,'Phase apprent &amp; Nature activ'!A$11:B$14,2,0)</f>
        <v>Formalisation</v>
      </c>
      <c r="F91" s="85">
        <v>2</v>
      </c>
      <c r="G91" s="85" t="str">
        <f t="shared" si="1"/>
        <v>CP-OS-F-2</v>
      </c>
      <c r="H91" s="48" t="s">
        <v>796</v>
      </c>
      <c r="I91" s="48" t="s">
        <v>798</v>
      </c>
      <c r="J91" s="48" t="s">
        <v>691</v>
      </c>
      <c r="K91" s="86"/>
      <c r="L91" s="86"/>
    </row>
    <row r="92" spans="1:12" s="87" customFormat="1" ht="43.5" hidden="1" x14ac:dyDescent="0.35">
      <c r="A92" s="80" t="s">
        <v>77</v>
      </c>
      <c r="B92" s="83" t="s">
        <v>695</v>
      </c>
      <c r="C92" s="82" t="e">
        <v>#NAME?</v>
      </c>
      <c r="D92" s="81" t="s">
        <v>640</v>
      </c>
      <c r="E92" s="81" t="str">
        <f>VLOOKUP(D92,'Phase apprent &amp; Nature activ'!A$11:B$14,2,0)</f>
        <v>Formalisation</v>
      </c>
      <c r="F92" s="85">
        <v>3</v>
      </c>
      <c r="G92" s="85" t="str">
        <f t="shared" si="1"/>
        <v>CP-OS-F-3</v>
      </c>
      <c r="H92" s="48" t="s">
        <v>796</v>
      </c>
      <c r="I92" s="48" t="s">
        <v>707</v>
      </c>
      <c r="J92" s="48" t="s">
        <v>709</v>
      </c>
      <c r="K92" s="86"/>
      <c r="L92" s="86"/>
    </row>
    <row r="93" spans="1:12" s="87" customFormat="1" ht="29" hidden="1" x14ac:dyDescent="0.35">
      <c r="A93" s="80" t="s">
        <v>77</v>
      </c>
      <c r="B93" s="83" t="s">
        <v>695</v>
      </c>
      <c r="C93" s="82" t="e">
        <v>#NAME?</v>
      </c>
      <c r="D93" s="81" t="s">
        <v>640</v>
      </c>
      <c r="E93" s="81" t="str">
        <f>VLOOKUP(D93,'Phase apprent &amp; Nature activ'!A$11:B$14,2,0)</f>
        <v>Formalisation</v>
      </c>
      <c r="F93" s="85">
        <v>4</v>
      </c>
      <c r="G93" s="85" t="str">
        <f t="shared" si="1"/>
        <v>CP-OS-F-4</v>
      </c>
      <c r="H93" s="48" t="s">
        <v>799</v>
      </c>
      <c r="I93" s="48" t="s">
        <v>800</v>
      </c>
      <c r="J93" s="48" t="s">
        <v>691</v>
      </c>
      <c r="K93" s="86"/>
      <c r="L93" s="86"/>
    </row>
    <row r="94" spans="1:12" s="87" customFormat="1" ht="43.5" hidden="1" x14ac:dyDescent="0.35">
      <c r="A94" s="80" t="s">
        <v>77</v>
      </c>
      <c r="B94" s="83" t="s">
        <v>695</v>
      </c>
      <c r="C94" s="82" t="e">
        <v>#NAME?</v>
      </c>
      <c r="D94" s="81" t="s">
        <v>640</v>
      </c>
      <c r="E94" s="81" t="str">
        <f>VLOOKUP(D94,'Phase apprent &amp; Nature activ'!A$11:B$14,2,0)</f>
        <v>Formalisation</v>
      </c>
      <c r="F94" s="85">
        <v>5</v>
      </c>
      <c r="G94" s="85" t="str">
        <f t="shared" si="1"/>
        <v>CP-OS-F-5</v>
      </c>
      <c r="H94" s="48" t="s">
        <v>799</v>
      </c>
      <c r="I94" s="48" t="s">
        <v>801</v>
      </c>
      <c r="J94" s="48" t="s">
        <v>709</v>
      </c>
      <c r="K94" s="86"/>
      <c r="L94" s="86"/>
    </row>
    <row r="95" spans="1:12" s="87" customFormat="1" ht="29" hidden="1" x14ac:dyDescent="0.35">
      <c r="A95" s="80" t="s">
        <v>77</v>
      </c>
      <c r="B95" s="83" t="s">
        <v>695</v>
      </c>
      <c r="C95" s="82" t="e">
        <v>#NAME?</v>
      </c>
      <c r="D95" s="81" t="s">
        <v>640</v>
      </c>
      <c r="E95" s="81" t="str">
        <f>VLOOKUP(D95,'Phase apprent &amp; Nature activ'!A$11:B$14,2,0)</f>
        <v>Formalisation</v>
      </c>
      <c r="F95" s="85">
        <v>6</v>
      </c>
      <c r="G95" s="85" t="str">
        <f t="shared" si="1"/>
        <v>CP-OS-F-6</v>
      </c>
      <c r="H95" s="48" t="s">
        <v>799</v>
      </c>
      <c r="I95" s="48" t="s">
        <v>802</v>
      </c>
      <c r="J95" s="48" t="s">
        <v>709</v>
      </c>
      <c r="K95" s="86"/>
      <c r="L95" s="86"/>
    </row>
    <row r="96" spans="1:12" s="87" customFormat="1" ht="43.5" hidden="1" x14ac:dyDescent="0.35">
      <c r="A96" s="80" t="s">
        <v>77</v>
      </c>
      <c r="B96" s="83" t="s">
        <v>695</v>
      </c>
      <c r="C96" s="82" t="e">
        <v>#NAME?</v>
      </c>
      <c r="D96" s="81" t="s">
        <v>628</v>
      </c>
      <c r="E96" s="81" t="str">
        <f>VLOOKUP(D96,'Phase apprent &amp; Nature activ'!A$11:B$14,2,0)</f>
        <v>Problème</v>
      </c>
      <c r="F96" s="85">
        <v>1</v>
      </c>
      <c r="G96" s="85" t="str">
        <f t="shared" si="1"/>
        <v>CP-OS-P-1</v>
      </c>
      <c r="H96" s="48" t="s">
        <v>710</v>
      </c>
      <c r="I96" s="48" t="s">
        <v>795</v>
      </c>
      <c r="J96" s="48" t="s">
        <v>712</v>
      </c>
      <c r="K96" s="86"/>
      <c r="L96" s="86"/>
    </row>
    <row r="97" spans="1:12" s="87" customFormat="1" ht="29" hidden="1" x14ac:dyDescent="0.35">
      <c r="A97" s="12" t="s">
        <v>77</v>
      </c>
      <c r="B97" s="61" t="s">
        <v>695</v>
      </c>
      <c r="C97" s="82" t="e">
        <v>#NAME?</v>
      </c>
      <c r="D97" s="85" t="s">
        <v>628</v>
      </c>
      <c r="E97" s="85" t="str">
        <f>VLOOKUP(D97,'Phase apprent &amp; Nature activ'!A$11:B$14,2,0)</f>
        <v>Problème</v>
      </c>
      <c r="F97" s="85">
        <v>2</v>
      </c>
      <c r="G97" s="85" t="str">
        <f t="shared" si="1"/>
        <v>CP-OS-P-2</v>
      </c>
      <c r="H97" s="48" t="s">
        <v>713</v>
      </c>
      <c r="I97" s="48" t="s">
        <v>714</v>
      </c>
      <c r="J97" s="48" t="s">
        <v>715</v>
      </c>
      <c r="K97" s="86"/>
      <c r="L97" s="86"/>
    </row>
    <row r="98" spans="1:12" s="87" customFormat="1" ht="29" hidden="1" x14ac:dyDescent="0.35">
      <c r="A98" s="12" t="s">
        <v>77</v>
      </c>
      <c r="B98" s="61" t="s">
        <v>716</v>
      </c>
      <c r="C98" s="82" t="e">
        <v>#NAME?</v>
      </c>
      <c r="D98" s="85" t="s">
        <v>637</v>
      </c>
      <c r="E98" s="85" t="str">
        <f>VLOOKUP(D98,'Phase apprent &amp; Nature activ'!A$11:B$14,2,0)</f>
        <v>Introduction/Initiation</v>
      </c>
      <c r="F98" s="85">
        <v>1</v>
      </c>
      <c r="G98" s="85" t="str">
        <f t="shared" si="1"/>
        <v>CP-DL-I-1</v>
      </c>
      <c r="H98" s="48" t="s">
        <v>717</v>
      </c>
      <c r="I98" s="48" t="s">
        <v>718</v>
      </c>
      <c r="J98" s="48" t="s">
        <v>662</v>
      </c>
      <c r="K98" s="86"/>
      <c r="L98" s="86"/>
    </row>
    <row r="99" spans="1:12" s="87" customFormat="1" hidden="1" x14ac:dyDescent="0.35">
      <c r="A99" s="80" t="s">
        <v>77</v>
      </c>
      <c r="B99" s="83" t="s">
        <v>716</v>
      </c>
      <c r="C99" s="82" t="e">
        <v>#NAME?</v>
      </c>
      <c r="D99" s="81" t="s">
        <v>637</v>
      </c>
      <c r="E99" s="81" t="str">
        <f>VLOOKUP(D99,'Phase apprent &amp; Nature activ'!A$11:B$14,2,0)</f>
        <v>Introduction/Initiation</v>
      </c>
      <c r="F99" s="85">
        <v>2</v>
      </c>
      <c r="G99" s="85" t="str">
        <f t="shared" si="1"/>
        <v>CP-DL-I-2</v>
      </c>
      <c r="H99" s="48" t="s">
        <v>719</v>
      </c>
      <c r="I99" s="48" t="s">
        <v>720</v>
      </c>
      <c r="J99" s="48" t="s">
        <v>721</v>
      </c>
      <c r="K99" s="86"/>
      <c r="L99" s="86"/>
    </row>
    <row r="100" spans="1:12" s="87" customFormat="1" ht="58" hidden="1" x14ac:dyDescent="0.35">
      <c r="A100" s="12" t="s">
        <v>77</v>
      </c>
      <c r="B100" s="61" t="s">
        <v>716</v>
      </c>
      <c r="C100" s="82" t="e">
        <v>#NAME?</v>
      </c>
      <c r="D100" s="85" t="s">
        <v>87</v>
      </c>
      <c r="E100" s="85" t="str">
        <f>VLOOKUP(D100,'Phase apprent &amp; Nature activ'!A$11:B$14,2,0)</f>
        <v>Manipulation/Entrainement</v>
      </c>
      <c r="F100" s="85">
        <v>1</v>
      </c>
      <c r="G100" s="85" t="str">
        <f t="shared" si="1"/>
        <v>CP-DL-M-1</v>
      </c>
      <c r="H100" s="48" t="s">
        <v>722</v>
      </c>
      <c r="I100" s="48" t="s">
        <v>723</v>
      </c>
      <c r="J100" s="48" t="s">
        <v>662</v>
      </c>
      <c r="K100" s="86"/>
      <c r="L100" s="86"/>
    </row>
    <row r="101" spans="1:12" s="87" customFormat="1" ht="58" hidden="1" x14ac:dyDescent="0.35">
      <c r="A101" s="12" t="s">
        <v>77</v>
      </c>
      <c r="B101" s="61" t="s">
        <v>716</v>
      </c>
      <c r="C101" s="82" t="e">
        <v>#NAME?</v>
      </c>
      <c r="D101" s="85" t="s">
        <v>87</v>
      </c>
      <c r="E101" s="85" t="str">
        <f>VLOOKUP(D101,'Phase apprent &amp; Nature activ'!A$11:B$14,2,0)</f>
        <v>Manipulation/Entrainement</v>
      </c>
      <c r="F101" s="85">
        <v>2</v>
      </c>
      <c r="G101" s="85" t="str">
        <f t="shared" si="1"/>
        <v>CP-DL-M-2</v>
      </c>
      <c r="H101" s="48" t="s">
        <v>722</v>
      </c>
      <c r="I101" s="48" t="s">
        <v>724</v>
      </c>
      <c r="J101" s="48" t="s">
        <v>662</v>
      </c>
      <c r="K101" s="86"/>
      <c r="L101" s="86"/>
    </row>
    <row r="102" spans="1:12" s="87" customFormat="1" ht="43.5" hidden="1" x14ac:dyDescent="0.35">
      <c r="A102" s="12" t="s">
        <v>77</v>
      </c>
      <c r="B102" s="61" t="s">
        <v>716</v>
      </c>
      <c r="C102" s="82" t="e">
        <v>#NAME?</v>
      </c>
      <c r="D102" s="85" t="s">
        <v>640</v>
      </c>
      <c r="E102" s="85" t="str">
        <f>VLOOKUP(D102,'Phase apprent &amp; Nature activ'!A$11:B$14,2,0)</f>
        <v>Formalisation</v>
      </c>
      <c r="F102" s="85">
        <v>1</v>
      </c>
      <c r="G102" s="85" t="str">
        <f t="shared" si="1"/>
        <v>CP-DL-F-1</v>
      </c>
      <c r="H102" s="48" t="s">
        <v>725</v>
      </c>
      <c r="I102" s="48" t="s">
        <v>726</v>
      </c>
      <c r="J102" s="48" t="s">
        <v>662</v>
      </c>
      <c r="K102" s="86"/>
      <c r="L102" s="86"/>
    </row>
    <row r="103" spans="1:12" s="87" customFormat="1" ht="29" hidden="1" x14ac:dyDescent="0.35">
      <c r="A103" s="12" t="s">
        <v>77</v>
      </c>
      <c r="B103" s="61" t="s">
        <v>716</v>
      </c>
      <c r="C103" s="82" t="e">
        <v>#NAME?</v>
      </c>
      <c r="D103" s="85" t="s">
        <v>640</v>
      </c>
      <c r="E103" s="85" t="str">
        <f>VLOOKUP(D103,'Phase apprent &amp; Nature activ'!A$11:B$14,2,0)</f>
        <v>Formalisation</v>
      </c>
      <c r="F103" s="85">
        <v>2</v>
      </c>
      <c r="G103" s="85" t="str">
        <f t="shared" si="1"/>
        <v>CP-DL-F-2</v>
      </c>
      <c r="H103" s="48" t="s">
        <v>727</v>
      </c>
      <c r="I103" s="48" t="s">
        <v>728</v>
      </c>
      <c r="J103" s="48" t="s">
        <v>662</v>
      </c>
      <c r="K103" s="86"/>
      <c r="L103" s="86"/>
    </row>
    <row r="104" spans="1:12" s="87" customFormat="1" ht="43.5" hidden="1" x14ac:dyDescent="0.35">
      <c r="A104" s="12" t="s">
        <v>77</v>
      </c>
      <c r="B104" s="61" t="s">
        <v>716</v>
      </c>
      <c r="C104" s="82" t="e">
        <v>#NAME?</v>
      </c>
      <c r="D104" s="85" t="s">
        <v>640</v>
      </c>
      <c r="E104" s="85" t="str">
        <f>VLOOKUP(D104,'Phase apprent &amp; Nature activ'!A$11:B$14,2,0)</f>
        <v>Formalisation</v>
      </c>
      <c r="F104" s="85">
        <v>3</v>
      </c>
      <c r="G104" s="85" t="str">
        <f t="shared" si="1"/>
        <v>CP-DL-F-3</v>
      </c>
      <c r="H104" s="48" t="s">
        <v>727</v>
      </c>
      <c r="I104" s="48" t="s">
        <v>729</v>
      </c>
      <c r="J104" s="48" t="s">
        <v>662</v>
      </c>
      <c r="K104" s="86"/>
      <c r="L104" s="86"/>
    </row>
    <row r="105" spans="1:12" s="87" customFormat="1" ht="29" hidden="1" x14ac:dyDescent="0.35">
      <c r="A105" s="80" t="s">
        <v>77</v>
      </c>
      <c r="B105" s="83" t="s">
        <v>716</v>
      </c>
      <c r="C105" s="82" t="e">
        <v>#NAME?</v>
      </c>
      <c r="D105" s="81" t="s">
        <v>640</v>
      </c>
      <c r="E105" s="81" t="str">
        <f>VLOOKUP(D105,'Phase apprent &amp; Nature activ'!A$11:B$14,2,0)</f>
        <v>Formalisation</v>
      </c>
      <c r="F105" s="85">
        <v>4</v>
      </c>
      <c r="G105" s="85" t="str">
        <f t="shared" si="1"/>
        <v>CP-DL-F-4</v>
      </c>
      <c r="H105" s="48" t="s">
        <v>730</v>
      </c>
      <c r="I105" s="48" t="s">
        <v>731</v>
      </c>
      <c r="J105" s="48" t="s">
        <v>732</v>
      </c>
      <c r="K105" s="86"/>
      <c r="L105" s="86"/>
    </row>
    <row r="106" spans="1:12" s="87" customFormat="1" ht="29" hidden="1" x14ac:dyDescent="0.35">
      <c r="A106" s="80" t="s">
        <v>77</v>
      </c>
      <c r="B106" s="83" t="s">
        <v>716</v>
      </c>
      <c r="C106" s="82" t="e">
        <v>#NAME?</v>
      </c>
      <c r="D106" s="81" t="s">
        <v>640</v>
      </c>
      <c r="E106" s="81" t="str">
        <f>VLOOKUP(D106,'Phase apprent &amp; Nature activ'!A$11:B$14,2,0)</f>
        <v>Formalisation</v>
      </c>
      <c r="F106" s="85">
        <v>5</v>
      </c>
      <c r="G106" s="85" t="str">
        <f t="shared" si="1"/>
        <v>CP-DL-F-5</v>
      </c>
      <c r="H106" s="48" t="s">
        <v>733</v>
      </c>
      <c r="I106" s="48" t="s">
        <v>734</v>
      </c>
      <c r="J106" s="48" t="s">
        <v>735</v>
      </c>
      <c r="K106" s="86"/>
      <c r="L106" s="86"/>
    </row>
    <row r="107" spans="1:12" s="87" customFormat="1" ht="29" hidden="1" x14ac:dyDescent="0.35">
      <c r="A107" s="12" t="s">
        <v>77</v>
      </c>
      <c r="B107" s="61" t="s">
        <v>716</v>
      </c>
      <c r="C107" s="82" t="e">
        <v>#NAME?</v>
      </c>
      <c r="D107" s="85" t="s">
        <v>628</v>
      </c>
      <c r="E107" s="85" t="str">
        <f>VLOOKUP(D107,'Phase apprent &amp; Nature activ'!A$11:B$14,2,0)</f>
        <v>Problème</v>
      </c>
      <c r="F107" s="85">
        <v>1</v>
      </c>
      <c r="G107" s="85" t="str">
        <f t="shared" si="1"/>
        <v>CP-DL-P-1</v>
      </c>
      <c r="H107" s="48" t="s">
        <v>736</v>
      </c>
      <c r="I107" s="48" t="s">
        <v>737</v>
      </c>
      <c r="J107" s="48" t="s">
        <v>662</v>
      </c>
      <c r="K107" s="86"/>
      <c r="L107" s="86"/>
    </row>
    <row r="108" spans="1:12" s="87" customFormat="1" ht="29" hidden="1" x14ac:dyDescent="0.35">
      <c r="A108" s="12" t="s">
        <v>77</v>
      </c>
      <c r="B108" s="61" t="s">
        <v>716</v>
      </c>
      <c r="C108" s="82" t="e">
        <v>#NAME?</v>
      </c>
      <c r="D108" s="85" t="s">
        <v>628</v>
      </c>
      <c r="E108" s="85" t="str">
        <f>VLOOKUP(D108,'Phase apprent &amp; Nature activ'!A$11:B$14,2,0)</f>
        <v>Problème</v>
      </c>
      <c r="F108" s="85">
        <v>3</v>
      </c>
      <c r="G108" s="85" t="str">
        <f t="shared" si="1"/>
        <v>CP-DL-P-3</v>
      </c>
      <c r="H108" s="48" t="s">
        <v>738</v>
      </c>
      <c r="I108" s="48" t="s">
        <v>739</v>
      </c>
      <c r="J108" s="48" t="s">
        <v>662</v>
      </c>
      <c r="K108" s="86"/>
      <c r="L108" s="86"/>
    </row>
    <row r="109" spans="1:12" s="87" customFormat="1" ht="29" hidden="1" x14ac:dyDescent="0.35">
      <c r="A109" s="12" t="s">
        <v>77</v>
      </c>
      <c r="B109" s="61" t="s">
        <v>716</v>
      </c>
      <c r="C109" s="82" t="e">
        <v>#NAME?</v>
      </c>
      <c r="D109" s="85" t="s">
        <v>628</v>
      </c>
      <c r="E109" s="85" t="str">
        <f>VLOOKUP(D109,'Phase apprent &amp; Nature activ'!A$11:B$14,2,0)</f>
        <v>Problème</v>
      </c>
      <c r="F109" s="85">
        <v>2</v>
      </c>
      <c r="G109" s="85" t="str">
        <f t="shared" si="1"/>
        <v>CP-DL-P-2</v>
      </c>
      <c r="H109" s="48" t="s">
        <v>740</v>
      </c>
      <c r="I109" s="48" t="s">
        <v>741</v>
      </c>
      <c r="J109" s="48" t="s">
        <v>662</v>
      </c>
      <c r="K109" s="86"/>
      <c r="L109" s="86"/>
    </row>
    <row r="110" spans="1:12" s="87" customFormat="1" ht="29" hidden="1" x14ac:dyDescent="0.35">
      <c r="A110" s="80" t="s">
        <v>77</v>
      </c>
      <c r="B110" s="83" t="s">
        <v>742</v>
      </c>
      <c r="C110" s="82" t="e">
        <v>#NAME?</v>
      </c>
      <c r="D110" s="81" t="s">
        <v>640</v>
      </c>
      <c r="E110" s="81" t="str">
        <f>VLOOKUP(D110,'Phase apprent &amp; Nature activ'!A$11:B$14,2,0)</f>
        <v>Formalisation</v>
      </c>
      <c r="F110" s="85">
        <v>1</v>
      </c>
      <c r="G110" s="85" t="str">
        <f t="shared" si="1"/>
        <v>CP-EC-F-1</v>
      </c>
      <c r="H110" s="48" t="s">
        <v>743</v>
      </c>
      <c r="I110" s="48" t="s">
        <v>803</v>
      </c>
      <c r="J110" s="48"/>
      <c r="K110" s="86"/>
      <c r="L110" s="86"/>
    </row>
    <row r="111" spans="1:12" s="87" customFormat="1" ht="29" hidden="1" x14ac:dyDescent="0.35">
      <c r="A111" s="12" t="s">
        <v>77</v>
      </c>
      <c r="B111" s="61" t="s">
        <v>742</v>
      </c>
      <c r="C111" s="82" t="e">
        <v>#NAME?</v>
      </c>
      <c r="D111" s="85" t="s">
        <v>640</v>
      </c>
      <c r="E111" s="85" t="str">
        <f>VLOOKUP(D111,'Phase apprent &amp; Nature activ'!A$11:B$14,2,0)</f>
        <v>Formalisation</v>
      </c>
      <c r="F111" s="85">
        <v>2</v>
      </c>
      <c r="G111" s="85" t="str">
        <f t="shared" si="1"/>
        <v>CP-EC-F-2</v>
      </c>
      <c r="H111" s="48" t="s">
        <v>743</v>
      </c>
      <c r="I111" s="48" t="s">
        <v>804</v>
      </c>
      <c r="J111" s="48"/>
      <c r="K111" s="86"/>
      <c r="L111" s="86"/>
    </row>
    <row r="112" spans="1:12" s="87" customFormat="1" ht="29" hidden="1" x14ac:dyDescent="0.35">
      <c r="A112" s="12" t="s">
        <v>77</v>
      </c>
      <c r="B112" s="61" t="s">
        <v>742</v>
      </c>
      <c r="C112" s="82" t="e">
        <v>#NAME?</v>
      </c>
      <c r="D112" s="85" t="s">
        <v>640</v>
      </c>
      <c r="E112" s="85" t="str">
        <f>VLOOKUP(D112,'Phase apprent &amp; Nature activ'!A$11:B$14,2,0)</f>
        <v>Formalisation</v>
      </c>
      <c r="F112" s="85">
        <v>3</v>
      </c>
      <c r="G112" s="85" t="str">
        <f t="shared" si="1"/>
        <v>CP-EC-F-3</v>
      </c>
      <c r="H112" s="48" t="s">
        <v>746</v>
      </c>
      <c r="I112" s="48" t="s">
        <v>747</v>
      </c>
      <c r="J112" s="48"/>
      <c r="K112" s="86"/>
      <c r="L112" s="86"/>
    </row>
    <row r="113" spans="1:12" s="87" customFormat="1" ht="29" hidden="1" x14ac:dyDescent="0.35">
      <c r="A113" s="80" t="s">
        <v>77</v>
      </c>
      <c r="B113" s="83" t="s">
        <v>742</v>
      </c>
      <c r="C113" s="82" t="e">
        <v>#NAME?</v>
      </c>
      <c r="D113" s="81" t="s">
        <v>640</v>
      </c>
      <c r="E113" s="81" t="str">
        <f>VLOOKUP(D113,'Phase apprent &amp; Nature activ'!A$11:B$14,2,0)</f>
        <v>Formalisation</v>
      </c>
      <c r="F113" s="85">
        <v>4</v>
      </c>
      <c r="G113" s="85" t="str">
        <f t="shared" si="1"/>
        <v>CP-EC-F-4</v>
      </c>
      <c r="H113" s="48" t="s">
        <v>748</v>
      </c>
      <c r="I113" s="48" t="s">
        <v>749</v>
      </c>
      <c r="J113" s="48"/>
      <c r="K113" s="86"/>
      <c r="L113" s="86"/>
    </row>
    <row r="114" spans="1:12" s="87" customFormat="1" ht="29" hidden="1" x14ac:dyDescent="0.35">
      <c r="A114" s="80" t="s">
        <v>77</v>
      </c>
      <c r="B114" s="83" t="s">
        <v>742</v>
      </c>
      <c r="C114" s="82" t="e">
        <v>#NAME?</v>
      </c>
      <c r="D114" s="81" t="s">
        <v>640</v>
      </c>
      <c r="E114" s="81" t="str">
        <f>VLOOKUP(D114,'Phase apprent &amp; Nature activ'!A$11:B$14,2,0)</f>
        <v>Formalisation</v>
      </c>
      <c r="F114" s="85">
        <v>5</v>
      </c>
      <c r="G114" s="85" t="str">
        <f t="shared" si="1"/>
        <v>CP-EC-F-5</v>
      </c>
      <c r="H114" s="48" t="s">
        <v>750</v>
      </c>
      <c r="I114" s="48" t="s">
        <v>751</v>
      </c>
      <c r="J114" s="48"/>
      <c r="K114" s="86"/>
      <c r="L114" s="86"/>
    </row>
    <row r="115" spans="1:12" s="87" customFormat="1" ht="29" hidden="1" x14ac:dyDescent="0.35">
      <c r="A115" s="80" t="s">
        <v>77</v>
      </c>
      <c r="B115" s="83" t="s">
        <v>742</v>
      </c>
      <c r="C115" s="82" t="e">
        <v>#NAME?</v>
      </c>
      <c r="D115" s="81" t="s">
        <v>640</v>
      </c>
      <c r="E115" s="81" t="str">
        <f>VLOOKUP(D115,'Phase apprent &amp; Nature activ'!A$11:B$14,2,0)</f>
        <v>Formalisation</v>
      </c>
      <c r="F115" s="85">
        <v>6</v>
      </c>
      <c r="G115" s="85" t="str">
        <f t="shared" si="1"/>
        <v>CP-EC-F-6</v>
      </c>
      <c r="H115" s="48" t="s">
        <v>750</v>
      </c>
      <c r="I115" s="48" t="s">
        <v>805</v>
      </c>
      <c r="J115" s="48"/>
      <c r="K115" s="86"/>
      <c r="L115" s="86"/>
    </row>
    <row r="116" spans="1:12" s="87" customFormat="1" ht="29" hidden="1" x14ac:dyDescent="0.35">
      <c r="A116" s="80" t="s">
        <v>77</v>
      </c>
      <c r="B116" s="83" t="s">
        <v>742</v>
      </c>
      <c r="C116" s="82" t="e">
        <v>#NAME?</v>
      </c>
      <c r="D116" s="81" t="s">
        <v>640</v>
      </c>
      <c r="E116" s="81" t="str">
        <f>VLOOKUP(D116,'Phase apprent &amp; Nature activ'!A$11:B$14,2,0)</f>
        <v>Formalisation</v>
      </c>
      <c r="F116" s="85">
        <v>7</v>
      </c>
      <c r="G116" s="85" t="str">
        <f t="shared" si="1"/>
        <v>CP-EC-F-7</v>
      </c>
      <c r="H116" s="48" t="s">
        <v>750</v>
      </c>
      <c r="I116" s="48" t="s">
        <v>806</v>
      </c>
      <c r="J116" s="48"/>
      <c r="K116" s="86"/>
      <c r="L116" s="86"/>
    </row>
    <row r="117" spans="1:12" s="87" customFormat="1" ht="29" hidden="1" x14ac:dyDescent="0.35">
      <c r="A117" s="80" t="s">
        <v>77</v>
      </c>
      <c r="B117" s="81" t="s">
        <v>807</v>
      </c>
      <c r="C117" s="82" t="e">
        <v>#NAME?</v>
      </c>
      <c r="D117" s="81" t="s">
        <v>637</v>
      </c>
      <c r="E117" s="81" t="str">
        <f>VLOOKUP(D117,'Phase apprent &amp; Nature activ'!A$11:B$14,2,0)</f>
        <v>Introduction/Initiation</v>
      </c>
      <c r="F117" s="85">
        <v>1</v>
      </c>
      <c r="G117" s="85" t="str">
        <f t="shared" si="1"/>
        <v>CP-BD1-I-1</v>
      </c>
      <c r="H117" s="48" t="s">
        <v>808</v>
      </c>
      <c r="I117" s="48" t="s">
        <v>809</v>
      </c>
      <c r="J117" s="48" t="s">
        <v>662</v>
      </c>
      <c r="K117" s="86"/>
      <c r="L117" s="86"/>
    </row>
    <row r="118" spans="1:12" s="87" customFormat="1" ht="29" hidden="1" x14ac:dyDescent="0.35">
      <c r="A118" s="80" t="s">
        <v>77</v>
      </c>
      <c r="B118" s="81" t="s">
        <v>807</v>
      </c>
      <c r="C118" s="82" t="e">
        <v>#NAME?</v>
      </c>
      <c r="D118" s="81" t="s">
        <v>637</v>
      </c>
      <c r="E118" s="81" t="str">
        <f>VLOOKUP(D118,'Phase apprent &amp; Nature activ'!A$11:B$14,2,0)</f>
        <v>Introduction/Initiation</v>
      </c>
      <c r="F118" s="85">
        <v>2</v>
      </c>
      <c r="G118" s="85" t="str">
        <f t="shared" si="1"/>
        <v>CP-BD1-I-2</v>
      </c>
      <c r="H118" s="48" t="s">
        <v>808</v>
      </c>
      <c r="I118" s="48" t="s">
        <v>810</v>
      </c>
      <c r="J118" s="48" t="s">
        <v>662</v>
      </c>
      <c r="K118" s="86"/>
      <c r="L118" s="86"/>
    </row>
    <row r="119" spans="1:12" s="87" customFormat="1" ht="43.5" hidden="1" x14ac:dyDescent="0.35">
      <c r="A119" s="80" t="s">
        <v>77</v>
      </c>
      <c r="B119" s="81" t="s">
        <v>807</v>
      </c>
      <c r="C119" s="82" t="e">
        <v>#NAME?</v>
      </c>
      <c r="D119" s="81" t="s">
        <v>87</v>
      </c>
      <c r="E119" s="81" t="str">
        <f>VLOOKUP(D119,'Phase apprent &amp; Nature activ'!A$11:B$14,2,0)</f>
        <v>Manipulation/Entrainement</v>
      </c>
      <c r="F119" s="85">
        <v>1</v>
      </c>
      <c r="G119" s="85" t="str">
        <f t="shared" si="1"/>
        <v>CP-BD1-M-1</v>
      </c>
      <c r="H119" s="48" t="s">
        <v>811</v>
      </c>
      <c r="I119" s="48" t="s">
        <v>812</v>
      </c>
      <c r="J119" s="48" t="s">
        <v>662</v>
      </c>
      <c r="K119" s="86"/>
      <c r="L119" s="86"/>
    </row>
    <row r="120" spans="1:12" s="87" customFormat="1" ht="43.5" hidden="1" x14ac:dyDescent="0.35">
      <c r="A120" s="80" t="s">
        <v>77</v>
      </c>
      <c r="B120" s="81" t="s">
        <v>807</v>
      </c>
      <c r="C120" s="82" t="e">
        <v>#NAME?</v>
      </c>
      <c r="D120" s="81" t="s">
        <v>87</v>
      </c>
      <c r="E120" s="81" t="str">
        <f>VLOOKUP(D120,'Phase apprent &amp; Nature activ'!A$11:B$14,2,0)</f>
        <v>Manipulation/Entrainement</v>
      </c>
      <c r="F120" s="85">
        <v>2</v>
      </c>
      <c r="G120" s="85" t="str">
        <f t="shared" si="1"/>
        <v>CP-BD1-M-2</v>
      </c>
      <c r="H120" s="48" t="s">
        <v>813</v>
      </c>
      <c r="I120" s="48" t="s">
        <v>814</v>
      </c>
      <c r="J120" s="48" t="s">
        <v>662</v>
      </c>
      <c r="K120" s="86"/>
      <c r="L120" s="86"/>
    </row>
    <row r="121" spans="1:12" s="87" customFormat="1" ht="29" hidden="1" x14ac:dyDescent="0.35">
      <c r="A121" s="80" t="s">
        <v>77</v>
      </c>
      <c r="B121" s="81" t="s">
        <v>807</v>
      </c>
      <c r="C121" s="82" t="e">
        <v>#NAME?</v>
      </c>
      <c r="D121" s="81" t="s">
        <v>640</v>
      </c>
      <c r="E121" s="81" t="str">
        <f>VLOOKUP(D121,'Phase apprent &amp; Nature activ'!A$11:B$14,2,0)</f>
        <v>Formalisation</v>
      </c>
      <c r="F121" s="85">
        <v>1</v>
      </c>
      <c r="G121" s="85" t="str">
        <f t="shared" si="1"/>
        <v>CP-BD1-F-1</v>
      </c>
      <c r="H121" s="48" t="s">
        <v>813</v>
      </c>
      <c r="I121" s="48" t="s">
        <v>809</v>
      </c>
      <c r="J121" s="48" t="s">
        <v>662</v>
      </c>
      <c r="K121" s="86"/>
      <c r="L121" s="86"/>
    </row>
    <row r="122" spans="1:12" s="87" customFormat="1" ht="29" hidden="1" x14ac:dyDescent="0.35">
      <c r="A122" s="80" t="s">
        <v>77</v>
      </c>
      <c r="B122" s="81" t="s">
        <v>807</v>
      </c>
      <c r="C122" s="82" t="e">
        <v>#NAME?</v>
      </c>
      <c r="D122" s="81" t="s">
        <v>640</v>
      </c>
      <c r="E122" s="81" t="str">
        <f>VLOOKUP(D122,'Phase apprent &amp; Nature activ'!A$11:B$14,2,0)</f>
        <v>Formalisation</v>
      </c>
      <c r="F122" s="85">
        <v>2</v>
      </c>
      <c r="G122" s="85" t="str">
        <f t="shared" si="1"/>
        <v>CP-BD1-F-2</v>
      </c>
      <c r="H122" s="48" t="s">
        <v>813</v>
      </c>
      <c r="I122" s="48" t="s">
        <v>810</v>
      </c>
      <c r="J122" s="48" t="s">
        <v>662</v>
      </c>
      <c r="K122" s="86"/>
      <c r="L122" s="86"/>
    </row>
    <row r="123" spans="1:12" s="6" customFormat="1" ht="29" hidden="1" x14ac:dyDescent="0.35">
      <c r="A123" s="80" t="s">
        <v>77</v>
      </c>
      <c r="B123" s="81" t="s">
        <v>815</v>
      </c>
      <c r="C123" s="82" t="e">
        <v>#NAME?</v>
      </c>
      <c r="D123" s="81" t="s">
        <v>637</v>
      </c>
      <c r="E123" s="81" t="str">
        <f>VLOOKUP(D123,'Phase apprent &amp; Nature activ'!A$11:B$14,2,0)</f>
        <v>Introduction/Initiation</v>
      </c>
      <c r="F123" s="85">
        <v>1</v>
      </c>
      <c r="G123" s="85" t="str">
        <f t="shared" si="1"/>
        <v>CP-AD1-I-1</v>
      </c>
      <c r="H123" s="48" t="s">
        <v>816</v>
      </c>
      <c r="I123" s="15"/>
      <c r="J123" s="48" t="s">
        <v>662</v>
      </c>
      <c r="K123" s="24"/>
      <c r="L123" s="24"/>
    </row>
    <row r="124" spans="1:12" s="6" customFormat="1" ht="29" hidden="1" x14ac:dyDescent="0.35">
      <c r="A124" s="80" t="s">
        <v>77</v>
      </c>
      <c r="B124" s="81" t="s">
        <v>815</v>
      </c>
      <c r="C124" s="82" t="e">
        <v>#NAME?</v>
      </c>
      <c r="D124" s="81" t="s">
        <v>637</v>
      </c>
      <c r="E124" s="81" t="str">
        <f>VLOOKUP(D124,'Phase apprent &amp; Nature activ'!A$11:B$14,2,0)</f>
        <v>Introduction/Initiation</v>
      </c>
      <c r="F124" s="85">
        <v>2</v>
      </c>
      <c r="G124" s="85" t="str">
        <f t="shared" si="1"/>
        <v>CP-AD1-I-2</v>
      </c>
      <c r="H124" s="48" t="s">
        <v>817</v>
      </c>
      <c r="I124" s="15"/>
      <c r="J124" s="48" t="s">
        <v>662</v>
      </c>
      <c r="K124" s="24"/>
      <c r="L124" s="24"/>
    </row>
    <row r="125" spans="1:12" s="6" customFormat="1" ht="29" hidden="1" x14ac:dyDescent="0.35">
      <c r="A125" s="80" t="s">
        <v>77</v>
      </c>
      <c r="B125" s="81" t="s">
        <v>815</v>
      </c>
      <c r="C125" s="82" t="e">
        <v>#NAME?</v>
      </c>
      <c r="D125" s="81" t="s">
        <v>637</v>
      </c>
      <c r="E125" s="81" t="str">
        <f>VLOOKUP(D125,'Phase apprent &amp; Nature activ'!A$11:B$14,2,0)</f>
        <v>Introduction/Initiation</v>
      </c>
      <c r="F125" s="85">
        <v>3</v>
      </c>
      <c r="G125" s="85" t="str">
        <f t="shared" si="1"/>
        <v>CP-AD1-I-3</v>
      </c>
      <c r="H125" s="48" t="s">
        <v>818</v>
      </c>
      <c r="I125" s="15"/>
      <c r="J125" s="48" t="s">
        <v>662</v>
      </c>
      <c r="K125" s="24"/>
      <c r="L125" s="24"/>
    </row>
    <row r="126" spans="1:12" s="6" customFormat="1" ht="29" hidden="1" x14ac:dyDescent="0.35">
      <c r="A126" s="80" t="s">
        <v>77</v>
      </c>
      <c r="B126" s="81" t="s">
        <v>815</v>
      </c>
      <c r="C126" s="82" t="e">
        <v>#NAME?</v>
      </c>
      <c r="D126" s="81" t="s">
        <v>640</v>
      </c>
      <c r="E126" s="81" t="str">
        <f>VLOOKUP(D126,'Phase apprent &amp; Nature activ'!A$11:B$14,2,0)</f>
        <v>Formalisation</v>
      </c>
      <c r="F126" s="85">
        <v>1</v>
      </c>
      <c r="G126" s="85" t="str">
        <f t="shared" si="1"/>
        <v>CP-AD1-F-1</v>
      </c>
      <c r="H126" s="48" t="s">
        <v>819</v>
      </c>
      <c r="I126" s="15"/>
      <c r="J126" s="48" t="s">
        <v>662</v>
      </c>
      <c r="K126" s="24"/>
      <c r="L126" s="24"/>
    </row>
    <row r="127" spans="1:12" s="6" customFormat="1" ht="29" hidden="1" x14ac:dyDescent="0.35">
      <c r="A127" s="80" t="s">
        <v>77</v>
      </c>
      <c r="B127" s="81" t="s">
        <v>820</v>
      </c>
      <c r="C127" s="82" t="e">
        <v>#NAME?</v>
      </c>
      <c r="D127" s="81" t="s">
        <v>637</v>
      </c>
      <c r="E127" s="81" t="str">
        <f>VLOOKUP(D127,'Phase apprent &amp; Nature activ'!A$11:B$14,2,0)</f>
        <v>Introduction/Initiation</v>
      </c>
      <c r="F127" s="85">
        <v>1</v>
      </c>
      <c r="G127" s="85" t="str">
        <f t="shared" si="1"/>
        <v>CP-AD2-I-1</v>
      </c>
      <c r="H127" s="48" t="s">
        <v>821</v>
      </c>
      <c r="I127" s="15"/>
      <c r="J127" s="48" t="s">
        <v>662</v>
      </c>
      <c r="K127" s="24"/>
      <c r="L127" s="24"/>
    </row>
    <row r="128" spans="1:12" s="6" customFormat="1" ht="29" hidden="1" x14ac:dyDescent="0.35">
      <c r="A128" s="80" t="s">
        <v>77</v>
      </c>
      <c r="B128" s="81" t="s">
        <v>820</v>
      </c>
      <c r="C128" s="82" t="e">
        <v>#NAME?</v>
      </c>
      <c r="D128" s="81" t="s">
        <v>637</v>
      </c>
      <c r="E128" s="81" t="str">
        <f>VLOOKUP(D128,'Phase apprent &amp; Nature activ'!A$11:B$14,2,0)</f>
        <v>Introduction/Initiation</v>
      </c>
      <c r="F128" s="85">
        <v>2</v>
      </c>
      <c r="G128" s="85" t="str">
        <f t="shared" si="1"/>
        <v>CP-AD2-I-2</v>
      </c>
      <c r="H128" s="48" t="s">
        <v>822</v>
      </c>
      <c r="I128" s="15"/>
      <c r="J128" s="48" t="s">
        <v>662</v>
      </c>
      <c r="K128" s="24"/>
      <c r="L128" s="24"/>
    </row>
    <row r="129" spans="1:12" s="6" customFormat="1" ht="29" hidden="1" x14ac:dyDescent="0.35">
      <c r="A129" s="80" t="s">
        <v>77</v>
      </c>
      <c r="B129" s="81" t="s">
        <v>820</v>
      </c>
      <c r="C129" s="82" t="e">
        <v>#NAME?</v>
      </c>
      <c r="D129" s="81" t="s">
        <v>637</v>
      </c>
      <c r="E129" s="81" t="str">
        <f>VLOOKUP(D129,'Phase apprent &amp; Nature activ'!A$11:B$14,2,0)</f>
        <v>Introduction/Initiation</v>
      </c>
      <c r="F129" s="85">
        <v>3</v>
      </c>
      <c r="G129" s="85" t="str">
        <f t="shared" si="1"/>
        <v>CP-AD2-I-3</v>
      </c>
      <c r="H129" s="48" t="s">
        <v>823</v>
      </c>
      <c r="I129" s="15"/>
      <c r="J129" s="48" t="s">
        <v>662</v>
      </c>
      <c r="K129" s="24"/>
      <c r="L129" s="24"/>
    </row>
    <row r="130" spans="1:12" s="6" customFormat="1" ht="29" hidden="1" x14ac:dyDescent="0.35">
      <c r="A130" s="80" t="s">
        <v>77</v>
      </c>
      <c r="B130" s="81" t="s">
        <v>820</v>
      </c>
      <c r="C130" s="82" t="e">
        <v>#NAME?</v>
      </c>
      <c r="D130" s="81" t="s">
        <v>637</v>
      </c>
      <c r="E130" s="81" t="str">
        <f>VLOOKUP(D130,'Phase apprent &amp; Nature activ'!A$11:B$14,2,0)</f>
        <v>Introduction/Initiation</v>
      </c>
      <c r="F130" s="85">
        <v>4</v>
      </c>
      <c r="G130" s="85" t="str">
        <f t="shared" ref="G130:G193" si="2">CONCATENATE(A130,"-",B130,"-",D130,"-",F130)</f>
        <v>CP-AD2-I-4</v>
      </c>
      <c r="H130" s="48" t="s">
        <v>824</v>
      </c>
      <c r="I130" s="15"/>
      <c r="J130" s="48" t="s">
        <v>662</v>
      </c>
      <c r="K130" s="24"/>
      <c r="L130" s="24"/>
    </row>
    <row r="131" spans="1:12" s="6" customFormat="1" ht="29" hidden="1" x14ac:dyDescent="0.35">
      <c r="A131" s="80" t="s">
        <v>77</v>
      </c>
      <c r="B131" s="81" t="s">
        <v>820</v>
      </c>
      <c r="C131" s="82" t="e">
        <v>#NAME?</v>
      </c>
      <c r="D131" s="81" t="s">
        <v>640</v>
      </c>
      <c r="E131" s="81" t="str">
        <f>VLOOKUP(D131,'Phase apprent &amp; Nature activ'!A$11:B$14,2,0)</f>
        <v>Formalisation</v>
      </c>
      <c r="F131" s="85">
        <v>1</v>
      </c>
      <c r="G131" s="85" t="str">
        <f t="shared" si="2"/>
        <v>CP-AD2-F-1</v>
      </c>
      <c r="H131" s="48" t="s">
        <v>819</v>
      </c>
      <c r="I131" s="15"/>
      <c r="J131" s="48" t="s">
        <v>662</v>
      </c>
      <c r="K131" s="24"/>
      <c r="L131" s="24"/>
    </row>
    <row r="132" spans="1:12" s="6" customFormat="1" ht="29" hidden="1" x14ac:dyDescent="0.35">
      <c r="A132" s="80" t="s">
        <v>77</v>
      </c>
      <c r="B132" s="81" t="s">
        <v>820</v>
      </c>
      <c r="C132" s="82" t="e">
        <v>#NAME?</v>
      </c>
      <c r="D132" s="81" t="s">
        <v>87</v>
      </c>
      <c r="E132" s="81" t="str">
        <f>VLOOKUP(D132,'Phase apprent &amp; Nature activ'!A$11:B$14,2,0)</f>
        <v>Manipulation/Entrainement</v>
      </c>
      <c r="F132" s="85">
        <v>1</v>
      </c>
      <c r="G132" s="85" t="str">
        <f t="shared" si="2"/>
        <v>CP-AD2-M-1</v>
      </c>
      <c r="H132" s="48" t="s">
        <v>825</v>
      </c>
      <c r="I132" s="15"/>
      <c r="J132" s="48" t="s">
        <v>662</v>
      </c>
      <c r="K132" s="24"/>
      <c r="L132" s="24"/>
    </row>
    <row r="133" spans="1:12" s="6" customFormat="1" ht="29" hidden="1" x14ac:dyDescent="0.35">
      <c r="A133" s="80" t="s">
        <v>77</v>
      </c>
      <c r="B133" s="81" t="s">
        <v>820</v>
      </c>
      <c r="C133" s="82" t="e">
        <v>#NAME?</v>
      </c>
      <c r="D133" s="81" t="s">
        <v>87</v>
      </c>
      <c r="E133" s="81" t="str">
        <f>VLOOKUP(D133,'Phase apprent &amp; Nature activ'!A$11:B$14,2,0)</f>
        <v>Manipulation/Entrainement</v>
      </c>
      <c r="F133" s="85">
        <v>2</v>
      </c>
      <c r="G133" s="85" t="str">
        <f t="shared" si="2"/>
        <v>CP-AD2-M-2</v>
      </c>
      <c r="H133" s="48" t="s">
        <v>826</v>
      </c>
      <c r="I133" s="15"/>
      <c r="J133" s="48" t="s">
        <v>662</v>
      </c>
      <c r="K133" s="24"/>
      <c r="L133" s="24"/>
    </row>
    <row r="134" spans="1:12" s="6" customFormat="1" ht="29" hidden="1" x14ac:dyDescent="0.35">
      <c r="A134" s="80" t="s">
        <v>77</v>
      </c>
      <c r="B134" s="81" t="s">
        <v>820</v>
      </c>
      <c r="C134" s="82" t="e">
        <v>#NAME?</v>
      </c>
      <c r="D134" s="81" t="s">
        <v>87</v>
      </c>
      <c r="E134" s="81" t="str">
        <f>VLOOKUP(D134,'Phase apprent &amp; Nature activ'!A$11:B$14,2,0)</f>
        <v>Manipulation/Entrainement</v>
      </c>
      <c r="F134" s="85">
        <v>3</v>
      </c>
      <c r="G134" s="85" t="str">
        <f t="shared" si="2"/>
        <v>CP-AD2-M-3</v>
      </c>
      <c r="H134" s="48" t="s">
        <v>827</v>
      </c>
      <c r="I134" s="15"/>
      <c r="J134" s="48" t="s">
        <v>662</v>
      </c>
      <c r="K134" s="24"/>
      <c r="L134" s="24"/>
    </row>
    <row r="135" spans="1:12" s="6" customFormat="1" ht="29" hidden="1" x14ac:dyDescent="0.35">
      <c r="A135" s="80" t="s">
        <v>77</v>
      </c>
      <c r="B135" s="81" t="s">
        <v>820</v>
      </c>
      <c r="C135" s="82" t="e">
        <v>#NAME?</v>
      </c>
      <c r="D135" s="81" t="s">
        <v>87</v>
      </c>
      <c r="E135" s="81" t="str">
        <f>VLOOKUP(D135,'Phase apprent &amp; Nature activ'!A$11:B$14,2,0)</f>
        <v>Manipulation/Entrainement</v>
      </c>
      <c r="F135" s="85">
        <v>4</v>
      </c>
      <c r="G135" s="85" t="str">
        <f t="shared" si="2"/>
        <v>CP-AD2-M-4</v>
      </c>
      <c r="H135" s="48" t="s">
        <v>828</v>
      </c>
      <c r="I135" s="15"/>
      <c r="J135" s="48" t="s">
        <v>662</v>
      </c>
      <c r="K135" s="24"/>
      <c r="L135" s="24"/>
    </row>
    <row r="136" spans="1:12" s="6" customFormat="1" ht="29" hidden="1" x14ac:dyDescent="0.35">
      <c r="A136" s="80" t="s">
        <v>77</v>
      </c>
      <c r="B136" s="81" t="s">
        <v>829</v>
      </c>
      <c r="C136" s="82" t="e">
        <v>#NAME?</v>
      </c>
      <c r="D136" s="81" t="s">
        <v>640</v>
      </c>
      <c r="E136" s="81" t="str">
        <f>VLOOKUP(D136,'Phase apprent &amp; Nature activ'!A$11:B$14,2,0)</f>
        <v>Formalisation</v>
      </c>
      <c r="F136" s="85">
        <v>1</v>
      </c>
      <c r="G136" s="85" t="str">
        <f t="shared" si="2"/>
        <v>CP-AD3-F-1</v>
      </c>
      <c r="H136" s="48" t="s">
        <v>830</v>
      </c>
      <c r="I136" s="15"/>
      <c r="J136" s="48" t="s">
        <v>662</v>
      </c>
      <c r="K136" s="24"/>
      <c r="L136" s="24"/>
    </row>
    <row r="137" spans="1:12" s="6" customFormat="1" ht="29" hidden="1" x14ac:dyDescent="0.35">
      <c r="A137" s="80" t="s">
        <v>77</v>
      </c>
      <c r="B137" s="81" t="s">
        <v>829</v>
      </c>
      <c r="C137" s="82" t="e">
        <v>#NAME?</v>
      </c>
      <c r="D137" s="81" t="s">
        <v>640</v>
      </c>
      <c r="E137" s="81" t="str">
        <f>VLOOKUP(D137,'Phase apprent &amp; Nature activ'!A$11:B$14,2,0)</f>
        <v>Formalisation</v>
      </c>
      <c r="F137" s="85">
        <v>2</v>
      </c>
      <c r="G137" s="85" t="str">
        <f t="shared" si="2"/>
        <v>CP-AD3-F-2</v>
      </c>
      <c r="H137" s="48" t="s">
        <v>831</v>
      </c>
      <c r="I137" s="15"/>
      <c r="J137" s="48" t="s">
        <v>662</v>
      </c>
      <c r="K137" s="24"/>
      <c r="L137" s="24"/>
    </row>
    <row r="138" spans="1:12" s="6" customFormat="1" ht="29" hidden="1" x14ac:dyDescent="0.35">
      <c r="A138" s="80" t="s">
        <v>77</v>
      </c>
      <c r="B138" s="81" t="s">
        <v>829</v>
      </c>
      <c r="C138" s="82" t="e">
        <v>#NAME?</v>
      </c>
      <c r="D138" s="81" t="s">
        <v>640</v>
      </c>
      <c r="E138" s="81" t="str">
        <f>VLOOKUP(D138,'Phase apprent &amp; Nature activ'!A$11:B$14,2,0)</f>
        <v>Formalisation</v>
      </c>
      <c r="F138" s="85">
        <v>3</v>
      </c>
      <c r="G138" s="85" t="str">
        <f t="shared" si="2"/>
        <v>CP-AD3-F-3</v>
      </c>
      <c r="H138" s="48" t="s">
        <v>832</v>
      </c>
      <c r="I138" s="15"/>
      <c r="J138" s="48" t="s">
        <v>662</v>
      </c>
      <c r="K138" s="24"/>
      <c r="L138" s="24"/>
    </row>
    <row r="139" spans="1:12" s="6" customFormat="1" ht="29" hidden="1" x14ac:dyDescent="0.35">
      <c r="A139" s="80" t="s">
        <v>77</v>
      </c>
      <c r="B139" s="81" t="s">
        <v>829</v>
      </c>
      <c r="C139" s="82" t="e">
        <v>#NAME?</v>
      </c>
      <c r="D139" s="81" t="s">
        <v>640</v>
      </c>
      <c r="E139" s="81" t="str">
        <f>VLOOKUP(D139,'Phase apprent &amp; Nature activ'!A$11:B$14,2,0)</f>
        <v>Formalisation</v>
      </c>
      <c r="F139" s="85">
        <v>4</v>
      </c>
      <c r="G139" s="85" t="str">
        <f t="shared" si="2"/>
        <v>CP-AD3-F-4</v>
      </c>
      <c r="H139" s="48" t="s">
        <v>833</v>
      </c>
      <c r="I139" s="15"/>
      <c r="J139" s="48" t="s">
        <v>662</v>
      </c>
      <c r="K139" s="24"/>
      <c r="L139" s="24"/>
    </row>
    <row r="140" spans="1:12" s="6" customFormat="1" ht="29" hidden="1" x14ac:dyDescent="0.35">
      <c r="A140" s="80" t="s">
        <v>77</v>
      </c>
      <c r="B140" s="81" t="s">
        <v>834</v>
      </c>
      <c r="C140" s="82" t="e">
        <v>#NAME?</v>
      </c>
      <c r="D140" s="81" t="s">
        <v>637</v>
      </c>
      <c r="E140" s="81" t="str">
        <f>VLOOKUP(D140,'Phase apprent &amp; Nature activ'!A$11:B$14,2,0)</f>
        <v>Introduction/Initiation</v>
      </c>
      <c r="F140" s="85">
        <v>4</v>
      </c>
      <c r="G140" s="85" t="str">
        <f t="shared" si="2"/>
        <v>CP-AD4-I-4</v>
      </c>
      <c r="H140" s="48" t="s">
        <v>833</v>
      </c>
      <c r="I140" s="15"/>
      <c r="J140" s="48" t="s">
        <v>835</v>
      </c>
      <c r="K140" s="24"/>
      <c r="L140" s="24"/>
    </row>
    <row r="141" spans="1:12" s="6" customFormat="1" ht="29" hidden="1" x14ac:dyDescent="0.35">
      <c r="A141" s="80" t="s">
        <v>77</v>
      </c>
      <c r="B141" s="81" t="s">
        <v>834</v>
      </c>
      <c r="C141" s="82" t="e">
        <v>#NAME?</v>
      </c>
      <c r="D141" s="81" t="s">
        <v>87</v>
      </c>
      <c r="E141" s="81" t="str">
        <f>VLOOKUP(D141,'Phase apprent &amp; Nature activ'!A$11:B$14,2,0)</f>
        <v>Manipulation/Entrainement</v>
      </c>
      <c r="F141" s="85">
        <v>4</v>
      </c>
      <c r="G141" s="85" t="str">
        <f t="shared" si="2"/>
        <v>CP-AD4-M-4</v>
      </c>
      <c r="H141" s="48" t="s">
        <v>833</v>
      </c>
      <c r="I141" s="15"/>
      <c r="J141" s="48" t="s">
        <v>835</v>
      </c>
      <c r="K141" s="24"/>
      <c r="L141" s="24"/>
    </row>
    <row r="142" spans="1:12" s="6" customFormat="1" ht="29" hidden="1" x14ac:dyDescent="0.35">
      <c r="A142" s="80" t="s">
        <v>77</v>
      </c>
      <c r="B142" s="81" t="s">
        <v>834</v>
      </c>
      <c r="C142" s="82" t="e">
        <v>#NAME?</v>
      </c>
      <c r="D142" s="81" t="s">
        <v>640</v>
      </c>
      <c r="E142" s="81" t="str">
        <f>VLOOKUP(D142,'Phase apprent &amp; Nature activ'!A$11:B$14,2,0)</f>
        <v>Formalisation</v>
      </c>
      <c r="F142" s="85">
        <v>4</v>
      </c>
      <c r="G142" s="85" t="str">
        <f t="shared" si="2"/>
        <v>CP-AD4-F-4</v>
      </c>
      <c r="H142" s="48" t="s">
        <v>833</v>
      </c>
      <c r="I142" s="15"/>
      <c r="J142" s="48" t="s">
        <v>835</v>
      </c>
      <c r="K142" s="24"/>
      <c r="L142" s="24"/>
    </row>
    <row r="143" spans="1:12" s="6" customFormat="1" ht="29" hidden="1" x14ac:dyDescent="0.35">
      <c r="A143" s="80" t="s">
        <v>77</v>
      </c>
      <c r="B143" s="81" t="s">
        <v>834</v>
      </c>
      <c r="C143" s="82" t="e">
        <v>#NAME?</v>
      </c>
      <c r="D143" s="81" t="s">
        <v>628</v>
      </c>
      <c r="E143" s="81" t="str">
        <f>VLOOKUP(D143,'Phase apprent &amp; Nature activ'!A$11:B$14,2,0)</f>
        <v>Problème</v>
      </c>
      <c r="F143" s="85">
        <v>4</v>
      </c>
      <c r="G143" s="85" t="str">
        <f t="shared" si="2"/>
        <v>CP-AD4-P-4</v>
      </c>
      <c r="H143" s="48" t="s">
        <v>833</v>
      </c>
      <c r="I143" s="15"/>
      <c r="J143" s="48" t="s">
        <v>835</v>
      </c>
      <c r="K143" s="24"/>
      <c r="L143" s="24"/>
    </row>
    <row r="144" spans="1:12" s="6" customFormat="1" ht="29" hidden="1" x14ac:dyDescent="0.35">
      <c r="A144" s="80" t="s">
        <v>77</v>
      </c>
      <c r="B144" s="81" t="s">
        <v>836</v>
      </c>
      <c r="C144" s="82" t="e">
        <v>#NAME?</v>
      </c>
      <c r="D144" s="81" t="s">
        <v>628</v>
      </c>
      <c r="E144" s="81" t="str">
        <f>VLOOKUP(D144,'Phase apprent &amp; Nature activ'!A$11:B$14,2,0)</f>
        <v>Problème</v>
      </c>
      <c r="F144" s="85">
        <v>4</v>
      </c>
      <c r="G144" s="85" t="str">
        <f t="shared" si="2"/>
        <v>CP-AD6-P-4</v>
      </c>
      <c r="H144" s="48" t="s">
        <v>833</v>
      </c>
      <c r="I144" s="15"/>
      <c r="J144" s="48" t="s">
        <v>837</v>
      </c>
      <c r="K144" s="24"/>
      <c r="L144" s="24"/>
    </row>
    <row r="145" spans="1:12" s="6" customFormat="1" ht="29" hidden="1" x14ac:dyDescent="0.35">
      <c r="A145" s="80" t="s">
        <v>77</v>
      </c>
      <c r="B145" s="81" t="s">
        <v>838</v>
      </c>
      <c r="C145" s="82" t="e">
        <v>#NAME?</v>
      </c>
      <c r="D145" s="81" t="s">
        <v>628</v>
      </c>
      <c r="E145" s="81" t="str">
        <f>VLOOKUP(D145,'Phase apprent &amp; Nature activ'!A$11:B$14,2,0)</f>
        <v>Problème</v>
      </c>
      <c r="F145" s="85">
        <v>4</v>
      </c>
      <c r="G145" s="85" t="str">
        <f t="shared" si="2"/>
        <v>CP-AD7-P-4</v>
      </c>
      <c r="H145" s="48" t="s">
        <v>833</v>
      </c>
      <c r="I145" s="15"/>
      <c r="J145" s="48" t="s">
        <v>837</v>
      </c>
      <c r="K145" s="24"/>
      <c r="L145" s="24"/>
    </row>
    <row r="146" spans="1:12" s="6" customFormat="1" ht="43.5" hidden="1" x14ac:dyDescent="0.35">
      <c r="A146" s="80" t="s">
        <v>77</v>
      </c>
      <c r="B146" s="81" t="s">
        <v>839</v>
      </c>
      <c r="C146" s="82" t="e">
        <v>#NAME?</v>
      </c>
      <c r="D146" s="81" t="s">
        <v>637</v>
      </c>
      <c r="E146" s="81" t="str">
        <f>VLOOKUP(D146,'Phase apprent &amp; Nature activ'!A$11:B$14,2,0)</f>
        <v>Introduction/Initiation</v>
      </c>
      <c r="F146" s="85">
        <v>1</v>
      </c>
      <c r="G146" s="85" t="str">
        <f t="shared" si="2"/>
        <v>CP-SO1-I-1</v>
      </c>
      <c r="H146" s="48" t="s">
        <v>840</v>
      </c>
      <c r="I146" s="15"/>
      <c r="J146" s="48" t="s">
        <v>662</v>
      </c>
      <c r="K146" s="24"/>
      <c r="L146" s="24"/>
    </row>
    <row r="147" spans="1:12" s="6" customFormat="1" ht="43.5" hidden="1" x14ac:dyDescent="0.35">
      <c r="A147" s="80" t="s">
        <v>77</v>
      </c>
      <c r="B147" s="81" t="s">
        <v>839</v>
      </c>
      <c r="C147" s="82" t="e">
        <v>#NAME?</v>
      </c>
      <c r="D147" s="81" t="s">
        <v>637</v>
      </c>
      <c r="E147" s="81" t="str">
        <f>VLOOKUP(D147,'Phase apprent &amp; Nature activ'!A$11:B$14,2,0)</f>
        <v>Introduction/Initiation</v>
      </c>
      <c r="F147" s="85">
        <v>2</v>
      </c>
      <c r="G147" s="85" t="str">
        <f t="shared" si="2"/>
        <v>CP-SO1-I-2</v>
      </c>
      <c r="H147" s="48" t="s">
        <v>841</v>
      </c>
      <c r="I147" s="15"/>
      <c r="J147" s="48" t="s">
        <v>662</v>
      </c>
      <c r="K147" s="24"/>
      <c r="L147" s="24"/>
    </row>
    <row r="148" spans="1:12" s="6" customFormat="1" ht="43.5" hidden="1" x14ac:dyDescent="0.35">
      <c r="A148" s="80" t="s">
        <v>77</v>
      </c>
      <c r="B148" s="81" t="s">
        <v>839</v>
      </c>
      <c r="C148" s="82" t="e">
        <v>#NAME?</v>
      </c>
      <c r="D148" s="81" t="s">
        <v>637</v>
      </c>
      <c r="E148" s="81" t="str">
        <f>VLOOKUP(D148,'Phase apprent &amp; Nature activ'!A$11:B$14,2,0)</f>
        <v>Introduction/Initiation</v>
      </c>
      <c r="F148" s="85">
        <v>3</v>
      </c>
      <c r="G148" s="85" t="str">
        <f t="shared" si="2"/>
        <v>CP-SO1-I-3</v>
      </c>
      <c r="H148" s="48" t="s">
        <v>842</v>
      </c>
      <c r="I148" s="15"/>
      <c r="J148" s="48" t="s">
        <v>662</v>
      </c>
      <c r="K148" s="24"/>
      <c r="L148" s="24"/>
    </row>
    <row r="149" spans="1:12" s="6" customFormat="1" ht="29" hidden="1" x14ac:dyDescent="0.35">
      <c r="A149" s="80" t="s">
        <v>77</v>
      </c>
      <c r="B149" s="81" t="s">
        <v>839</v>
      </c>
      <c r="C149" s="82" t="e">
        <v>#NAME?</v>
      </c>
      <c r="D149" s="81" t="s">
        <v>640</v>
      </c>
      <c r="E149" s="81" t="str">
        <f>VLOOKUP(D149,'Phase apprent &amp; Nature activ'!A$11:B$14,2,0)</f>
        <v>Formalisation</v>
      </c>
      <c r="F149" s="85">
        <v>1</v>
      </c>
      <c r="G149" s="85" t="str">
        <f t="shared" si="2"/>
        <v>CP-SO1-F-1</v>
      </c>
      <c r="H149" s="48" t="s">
        <v>843</v>
      </c>
      <c r="I149" s="15"/>
      <c r="J149" s="48" t="s">
        <v>662</v>
      </c>
      <c r="K149" s="24"/>
      <c r="L149" s="24"/>
    </row>
    <row r="150" spans="1:12" s="6" customFormat="1" ht="29" hidden="1" x14ac:dyDescent="0.35">
      <c r="A150" s="80" t="s">
        <v>77</v>
      </c>
      <c r="B150" s="81" t="s">
        <v>844</v>
      </c>
      <c r="C150" s="82" t="e">
        <v>#NAME?</v>
      </c>
      <c r="D150" s="81" t="s">
        <v>637</v>
      </c>
      <c r="E150" s="81" t="str">
        <f>VLOOKUP(D150,'Phase apprent &amp; Nature activ'!A$11:B$14,2,0)</f>
        <v>Introduction/Initiation</v>
      </c>
      <c r="F150" s="85">
        <v>1</v>
      </c>
      <c r="G150" s="85" t="str">
        <f t="shared" si="2"/>
        <v>CP-SO2-I-1</v>
      </c>
      <c r="H150" s="48" t="s">
        <v>845</v>
      </c>
      <c r="I150" s="15"/>
      <c r="J150" s="48" t="s">
        <v>662</v>
      </c>
      <c r="K150" s="24"/>
      <c r="L150" s="24"/>
    </row>
    <row r="151" spans="1:12" s="6" customFormat="1" ht="29" hidden="1" x14ac:dyDescent="0.35">
      <c r="A151" s="80" t="s">
        <v>77</v>
      </c>
      <c r="B151" s="81" t="s">
        <v>844</v>
      </c>
      <c r="C151" s="82" t="e">
        <v>#NAME?</v>
      </c>
      <c r="D151" s="81" t="s">
        <v>637</v>
      </c>
      <c r="E151" s="81" t="str">
        <f>VLOOKUP(D151,'Phase apprent &amp; Nature activ'!A$11:B$14,2,0)</f>
        <v>Introduction/Initiation</v>
      </c>
      <c r="F151" s="85">
        <v>2</v>
      </c>
      <c r="G151" s="85" t="str">
        <f t="shared" si="2"/>
        <v>CP-SO2-I-2</v>
      </c>
      <c r="H151" s="48" t="s">
        <v>846</v>
      </c>
      <c r="I151" s="15"/>
      <c r="J151" s="48" t="s">
        <v>662</v>
      </c>
      <c r="K151" s="24"/>
      <c r="L151" s="24"/>
    </row>
    <row r="152" spans="1:12" s="6" customFormat="1" ht="29" hidden="1" x14ac:dyDescent="0.35">
      <c r="A152" s="80" t="s">
        <v>77</v>
      </c>
      <c r="B152" s="81" t="s">
        <v>844</v>
      </c>
      <c r="C152" s="82" t="e">
        <v>#NAME?</v>
      </c>
      <c r="D152" s="81" t="s">
        <v>637</v>
      </c>
      <c r="E152" s="81" t="str">
        <f>VLOOKUP(D152,'Phase apprent &amp; Nature activ'!A$11:B$14,2,0)</f>
        <v>Introduction/Initiation</v>
      </c>
      <c r="F152" s="85">
        <v>3</v>
      </c>
      <c r="G152" s="85" t="str">
        <f t="shared" si="2"/>
        <v>CP-SO2-I-3</v>
      </c>
      <c r="H152" s="48" t="s">
        <v>847</v>
      </c>
      <c r="I152" s="15"/>
      <c r="J152" s="48" t="s">
        <v>662</v>
      </c>
      <c r="K152" s="24"/>
      <c r="L152" s="24"/>
    </row>
    <row r="153" spans="1:12" s="6" customFormat="1" ht="29" hidden="1" x14ac:dyDescent="0.35">
      <c r="A153" s="80" t="s">
        <v>77</v>
      </c>
      <c r="B153" s="81" t="s">
        <v>844</v>
      </c>
      <c r="C153" s="82" t="e">
        <v>#NAME?</v>
      </c>
      <c r="D153" s="81" t="s">
        <v>637</v>
      </c>
      <c r="E153" s="81" t="str">
        <f>VLOOKUP(D153,'Phase apprent &amp; Nature activ'!A$11:B$14,2,0)</f>
        <v>Introduction/Initiation</v>
      </c>
      <c r="F153" s="85">
        <v>4</v>
      </c>
      <c r="G153" s="85" t="str">
        <f t="shared" si="2"/>
        <v>CP-SO2-I-4</v>
      </c>
      <c r="H153" s="48" t="s">
        <v>848</v>
      </c>
      <c r="I153" s="15"/>
      <c r="J153" s="48" t="s">
        <v>662</v>
      </c>
      <c r="K153" s="24"/>
      <c r="L153" s="24"/>
    </row>
    <row r="154" spans="1:12" s="6" customFormat="1" ht="29" hidden="1" x14ac:dyDescent="0.35">
      <c r="A154" s="80" t="s">
        <v>77</v>
      </c>
      <c r="B154" s="81" t="s">
        <v>844</v>
      </c>
      <c r="C154" s="82" t="e">
        <v>#NAME?</v>
      </c>
      <c r="D154" s="81" t="s">
        <v>637</v>
      </c>
      <c r="E154" s="81" t="str">
        <f>VLOOKUP(D154,'Phase apprent &amp; Nature activ'!A$11:B$14,2,0)</f>
        <v>Introduction/Initiation</v>
      </c>
      <c r="F154" s="85">
        <v>5</v>
      </c>
      <c r="G154" s="85" t="str">
        <f t="shared" si="2"/>
        <v>CP-SO2-I-5</v>
      </c>
      <c r="H154" s="48" t="s">
        <v>849</v>
      </c>
      <c r="I154" s="15"/>
      <c r="J154" s="48" t="s">
        <v>662</v>
      </c>
      <c r="K154" s="24"/>
      <c r="L154" s="24"/>
    </row>
    <row r="155" spans="1:12" s="6" customFormat="1" ht="29" hidden="1" x14ac:dyDescent="0.35">
      <c r="A155" s="80" t="s">
        <v>77</v>
      </c>
      <c r="B155" s="81" t="s">
        <v>844</v>
      </c>
      <c r="C155" s="82" t="e">
        <v>#NAME?</v>
      </c>
      <c r="D155" s="81" t="s">
        <v>87</v>
      </c>
      <c r="E155" s="81" t="str">
        <f>VLOOKUP(D155,'Phase apprent &amp; Nature activ'!A$11:B$14,2,0)</f>
        <v>Manipulation/Entrainement</v>
      </c>
      <c r="F155" s="85">
        <v>1</v>
      </c>
      <c r="G155" s="85" t="str">
        <f t="shared" si="2"/>
        <v>CP-SO2-M-1</v>
      </c>
      <c r="H155" s="48" t="s">
        <v>850</v>
      </c>
      <c r="I155" s="15"/>
      <c r="J155" s="48" t="s">
        <v>662</v>
      </c>
      <c r="K155" s="24"/>
      <c r="L155" s="24"/>
    </row>
    <row r="156" spans="1:12" s="6" customFormat="1" ht="43.5" hidden="1" x14ac:dyDescent="0.35">
      <c r="A156" s="80" t="s">
        <v>77</v>
      </c>
      <c r="B156" s="81" t="s">
        <v>844</v>
      </c>
      <c r="C156" s="82" t="e">
        <v>#NAME?</v>
      </c>
      <c r="D156" s="81" t="s">
        <v>87</v>
      </c>
      <c r="E156" s="81" t="str">
        <f>VLOOKUP(D156,'Phase apprent &amp; Nature activ'!A$11:B$14,2,0)</f>
        <v>Manipulation/Entrainement</v>
      </c>
      <c r="F156" s="85">
        <v>2</v>
      </c>
      <c r="G156" s="85" t="str">
        <f t="shared" si="2"/>
        <v>CP-SO2-M-2</v>
      </c>
      <c r="H156" s="48" t="s">
        <v>851</v>
      </c>
      <c r="I156" s="15"/>
      <c r="J156" s="48" t="s">
        <v>662</v>
      </c>
      <c r="K156" s="24"/>
      <c r="L156" s="24"/>
    </row>
    <row r="157" spans="1:12" s="6" customFormat="1" ht="43.5" hidden="1" x14ac:dyDescent="0.35">
      <c r="A157" s="80" t="s">
        <v>77</v>
      </c>
      <c r="B157" s="81" t="s">
        <v>844</v>
      </c>
      <c r="C157" s="82" t="e">
        <v>#NAME?</v>
      </c>
      <c r="D157" s="81" t="s">
        <v>87</v>
      </c>
      <c r="E157" s="81" t="str">
        <f>VLOOKUP(D157,'Phase apprent &amp; Nature activ'!A$11:B$14,2,0)</f>
        <v>Manipulation/Entrainement</v>
      </c>
      <c r="F157" s="85">
        <v>3</v>
      </c>
      <c r="G157" s="85" t="str">
        <f t="shared" si="2"/>
        <v>CP-SO2-M-3</v>
      </c>
      <c r="H157" s="48" t="s">
        <v>852</v>
      </c>
      <c r="I157" s="15"/>
      <c r="J157" s="48" t="s">
        <v>662</v>
      </c>
      <c r="K157" s="24"/>
      <c r="L157" s="24"/>
    </row>
    <row r="158" spans="1:12" s="6" customFormat="1" ht="43.5" hidden="1" x14ac:dyDescent="0.35">
      <c r="A158" s="80" t="s">
        <v>77</v>
      </c>
      <c r="B158" s="81" t="s">
        <v>844</v>
      </c>
      <c r="C158" s="82" t="e">
        <v>#NAME?</v>
      </c>
      <c r="D158" s="81" t="s">
        <v>87</v>
      </c>
      <c r="E158" s="81" t="str">
        <f>VLOOKUP(D158,'Phase apprent &amp; Nature activ'!A$11:B$14,2,0)</f>
        <v>Manipulation/Entrainement</v>
      </c>
      <c r="F158" s="85">
        <v>4</v>
      </c>
      <c r="G158" s="85" t="str">
        <f t="shared" si="2"/>
        <v>CP-SO2-M-4</v>
      </c>
      <c r="H158" s="48" t="s">
        <v>853</v>
      </c>
      <c r="I158" s="15"/>
      <c r="J158" s="48" t="s">
        <v>662</v>
      </c>
      <c r="K158" s="24"/>
      <c r="L158" s="24"/>
    </row>
    <row r="159" spans="1:12" s="6" customFormat="1" ht="29" hidden="1" x14ac:dyDescent="0.35">
      <c r="A159" s="80" t="s">
        <v>77</v>
      </c>
      <c r="B159" s="81" t="s">
        <v>854</v>
      </c>
      <c r="C159" s="82" t="e">
        <v>#NAME?</v>
      </c>
      <c r="D159" s="81" t="s">
        <v>640</v>
      </c>
      <c r="E159" s="81" t="str">
        <f>VLOOKUP(D159,'Phase apprent &amp; Nature activ'!A$11:B$14,2,0)</f>
        <v>Formalisation</v>
      </c>
      <c r="F159" s="85">
        <v>1</v>
      </c>
      <c r="G159" s="85" t="str">
        <f t="shared" si="2"/>
        <v>CP-SO3-F-1</v>
      </c>
      <c r="H159" s="48" t="s">
        <v>855</v>
      </c>
      <c r="I159" s="15"/>
      <c r="J159" s="48" t="s">
        <v>662</v>
      </c>
      <c r="K159" s="24"/>
      <c r="L159" s="24"/>
    </row>
    <row r="160" spans="1:12" s="6" customFormat="1" ht="43.5" hidden="1" x14ac:dyDescent="0.35">
      <c r="A160" s="80" t="s">
        <v>77</v>
      </c>
      <c r="B160" s="81" t="s">
        <v>854</v>
      </c>
      <c r="C160" s="82" t="e">
        <v>#NAME?</v>
      </c>
      <c r="D160" s="81" t="s">
        <v>640</v>
      </c>
      <c r="E160" s="81" t="str">
        <f>VLOOKUP(D160,'Phase apprent &amp; Nature activ'!A$11:B$14,2,0)</f>
        <v>Formalisation</v>
      </c>
      <c r="F160" s="85">
        <v>2</v>
      </c>
      <c r="G160" s="85" t="str">
        <f t="shared" si="2"/>
        <v>CP-SO3-F-2</v>
      </c>
      <c r="H160" s="48" t="s">
        <v>856</v>
      </c>
      <c r="I160" s="15"/>
      <c r="J160" s="48" t="s">
        <v>662</v>
      </c>
      <c r="K160" s="24"/>
      <c r="L160" s="24"/>
    </row>
    <row r="161" spans="1:12" s="6" customFormat="1" ht="29" hidden="1" x14ac:dyDescent="0.35">
      <c r="A161" s="80" t="s">
        <v>77</v>
      </c>
      <c r="B161" s="81" t="s">
        <v>854</v>
      </c>
      <c r="C161" s="82" t="e">
        <v>#NAME?</v>
      </c>
      <c r="D161" s="81" t="s">
        <v>640</v>
      </c>
      <c r="E161" s="81" t="str">
        <f>VLOOKUP(D161,'Phase apprent &amp; Nature activ'!A$11:B$14,2,0)</f>
        <v>Formalisation</v>
      </c>
      <c r="F161" s="85">
        <v>3</v>
      </c>
      <c r="G161" s="85" t="str">
        <f t="shared" si="2"/>
        <v>CP-SO3-F-3</v>
      </c>
      <c r="H161" s="48" t="s">
        <v>857</v>
      </c>
      <c r="I161" s="15"/>
      <c r="J161" s="48" t="s">
        <v>662</v>
      </c>
      <c r="K161" s="24"/>
      <c r="L161" s="24"/>
    </row>
    <row r="162" spans="1:12" s="6" customFormat="1" ht="29" hidden="1" x14ac:dyDescent="0.35">
      <c r="A162" s="80" t="s">
        <v>77</v>
      </c>
      <c r="B162" s="81" t="s">
        <v>854</v>
      </c>
      <c r="C162" s="82" t="e">
        <v>#NAME?</v>
      </c>
      <c r="D162" s="81" t="s">
        <v>640</v>
      </c>
      <c r="E162" s="81" t="str">
        <f>VLOOKUP(D162,'Phase apprent &amp; Nature activ'!A$11:B$14,2,0)</f>
        <v>Formalisation</v>
      </c>
      <c r="F162" s="85">
        <v>4</v>
      </c>
      <c r="G162" s="85" t="str">
        <f t="shared" si="2"/>
        <v>CP-SO3-F-4</v>
      </c>
      <c r="H162" s="48" t="s">
        <v>858</v>
      </c>
      <c r="I162" s="15"/>
      <c r="J162" s="48" t="s">
        <v>662</v>
      </c>
      <c r="K162" s="24"/>
      <c r="L162" s="24"/>
    </row>
    <row r="163" spans="1:12" s="6" customFormat="1" ht="29" hidden="1" x14ac:dyDescent="0.35">
      <c r="A163" s="80" t="s">
        <v>77</v>
      </c>
      <c r="B163" s="81" t="s">
        <v>237</v>
      </c>
      <c r="C163" s="82" t="e">
        <v>#NAME?</v>
      </c>
      <c r="D163" s="81" t="s">
        <v>637</v>
      </c>
      <c r="E163" s="81" t="str">
        <f>VLOOKUP(D163,'Phase apprent &amp; Nature activ'!A$11:B$14,2,0)</f>
        <v>Introduction/Initiation</v>
      </c>
      <c r="F163" s="85">
        <v>4</v>
      </c>
      <c r="G163" s="85" t="str">
        <f t="shared" si="2"/>
        <v>CP-MU1-I-4</v>
      </c>
      <c r="H163" s="48" t="s">
        <v>858</v>
      </c>
      <c r="I163" s="15"/>
      <c r="J163" s="48" t="s">
        <v>662</v>
      </c>
      <c r="K163" s="24"/>
      <c r="L163" s="24"/>
    </row>
    <row r="164" spans="1:12" s="6" customFormat="1" ht="29" hidden="1" x14ac:dyDescent="0.35">
      <c r="A164" s="80" t="s">
        <v>77</v>
      </c>
      <c r="B164" s="81" t="s">
        <v>859</v>
      </c>
      <c r="C164" s="82" t="e">
        <v>#NAME?</v>
      </c>
      <c r="D164" s="81" t="s">
        <v>637</v>
      </c>
      <c r="E164" s="81" t="str">
        <f>VLOOKUP(D164,'Phase apprent &amp; Nature activ'!A$11:B$14,2,0)</f>
        <v>Introduction/Initiation</v>
      </c>
      <c r="F164" s="85">
        <v>4</v>
      </c>
      <c r="G164" s="85" t="str">
        <f t="shared" si="2"/>
        <v>CP-DI1-I-4</v>
      </c>
      <c r="H164" s="48" t="s">
        <v>858</v>
      </c>
      <c r="I164" s="15"/>
      <c r="J164" s="48" t="s">
        <v>662</v>
      </c>
      <c r="K164" s="24"/>
      <c r="L164" s="24"/>
    </row>
    <row r="165" spans="1:12" ht="29" hidden="1" x14ac:dyDescent="0.35">
      <c r="A165" s="80" t="s">
        <v>77</v>
      </c>
      <c r="B165" s="83" t="s">
        <v>752</v>
      </c>
      <c r="C165" s="82" t="e">
        <v>#NAME?</v>
      </c>
      <c r="D165" s="92" t="s">
        <v>637</v>
      </c>
      <c r="E165" s="81" t="str">
        <f>VLOOKUP(D165,'Phase apprent &amp; Nature activ'!A$11:B$14,2,0)</f>
        <v>Introduction/Initiation</v>
      </c>
      <c r="F165" s="85">
        <v>1</v>
      </c>
      <c r="G165" s="85" t="str">
        <f t="shared" si="2"/>
        <v>CP-LG-I-1</v>
      </c>
      <c r="H165" s="48" t="s">
        <v>753</v>
      </c>
      <c r="I165" s="15"/>
      <c r="J165" s="48" t="s">
        <v>662</v>
      </c>
      <c r="L165" s="24"/>
    </row>
    <row r="166" spans="1:12" ht="29" hidden="1" x14ac:dyDescent="0.35">
      <c r="A166" s="80" t="s">
        <v>77</v>
      </c>
      <c r="B166" s="83" t="s">
        <v>756</v>
      </c>
      <c r="C166" s="82" t="e">
        <v>#NAME?</v>
      </c>
      <c r="D166" s="92" t="s">
        <v>637</v>
      </c>
      <c r="E166" s="81" t="str">
        <f>VLOOKUP(D166,'Phase apprent &amp; Nature activ'!A$11:B$14,2,0)</f>
        <v>Introduction/Initiation</v>
      </c>
      <c r="F166" s="85">
        <v>1</v>
      </c>
      <c r="G166" s="85" t="str">
        <f t="shared" si="2"/>
        <v>CP-MO-I-1</v>
      </c>
      <c r="H166" s="48" t="s">
        <v>757</v>
      </c>
      <c r="I166" s="15"/>
      <c r="J166" s="48" t="s">
        <v>662</v>
      </c>
      <c r="L166" s="24"/>
    </row>
    <row r="167" spans="1:12" ht="29" hidden="1" x14ac:dyDescent="0.35">
      <c r="A167" s="80" t="s">
        <v>77</v>
      </c>
      <c r="B167" s="83" t="s">
        <v>756</v>
      </c>
      <c r="C167" s="82" t="e">
        <v>#NAME?</v>
      </c>
      <c r="D167" s="92" t="s">
        <v>637</v>
      </c>
      <c r="E167" s="81" t="str">
        <f>VLOOKUP(D167,'Phase apprent &amp; Nature activ'!A$11:B$14,2,0)</f>
        <v>Introduction/Initiation</v>
      </c>
      <c r="F167" s="85">
        <v>2</v>
      </c>
      <c r="G167" s="85" t="str">
        <f t="shared" si="2"/>
        <v>CP-MO-I-2</v>
      </c>
      <c r="H167" s="48" t="s">
        <v>860</v>
      </c>
      <c r="I167" s="15"/>
      <c r="J167" s="48" t="s">
        <v>662</v>
      </c>
      <c r="L167" s="24"/>
    </row>
    <row r="168" spans="1:12" ht="29" hidden="1" x14ac:dyDescent="0.35">
      <c r="A168" s="80" t="s">
        <v>77</v>
      </c>
      <c r="B168" s="83" t="s">
        <v>756</v>
      </c>
      <c r="C168" s="82" t="e">
        <v>#NAME?</v>
      </c>
      <c r="D168" s="92" t="s">
        <v>637</v>
      </c>
      <c r="E168" s="81" t="str">
        <f>VLOOKUP(D168,'Phase apprent &amp; Nature activ'!A$11:B$14,2,0)</f>
        <v>Introduction/Initiation</v>
      </c>
      <c r="F168" s="85">
        <v>3</v>
      </c>
      <c r="G168" s="85" t="str">
        <f t="shared" si="2"/>
        <v>CP-MO-I-3</v>
      </c>
      <c r="H168" s="48" t="s">
        <v>861</v>
      </c>
      <c r="I168" s="15"/>
      <c r="J168" s="48" t="s">
        <v>662</v>
      </c>
      <c r="L168" s="24"/>
    </row>
    <row r="169" spans="1:12" ht="29" hidden="1" x14ac:dyDescent="0.35">
      <c r="A169" s="80" t="s">
        <v>77</v>
      </c>
      <c r="B169" s="83" t="s">
        <v>756</v>
      </c>
      <c r="C169" s="82" t="e">
        <v>#NAME?</v>
      </c>
      <c r="D169" s="92" t="s">
        <v>87</v>
      </c>
      <c r="E169" s="81" t="str">
        <f>VLOOKUP(D169,'Phase apprent &amp; Nature activ'!A$11:B$14,2,0)</f>
        <v>Manipulation/Entrainement</v>
      </c>
      <c r="F169" s="85">
        <v>1</v>
      </c>
      <c r="G169" s="85" t="str">
        <f t="shared" si="2"/>
        <v>CP-MO-M-1</v>
      </c>
      <c r="H169" s="48" t="s">
        <v>862</v>
      </c>
      <c r="I169" s="15"/>
      <c r="J169" s="48" t="s">
        <v>662</v>
      </c>
      <c r="L169" s="24"/>
    </row>
    <row r="170" spans="1:12" ht="29" hidden="1" x14ac:dyDescent="0.35">
      <c r="A170" s="80" t="s">
        <v>77</v>
      </c>
      <c r="B170" s="83" t="s">
        <v>756</v>
      </c>
      <c r="C170" s="82" t="e">
        <v>#NAME?</v>
      </c>
      <c r="D170" s="92" t="s">
        <v>640</v>
      </c>
      <c r="E170" s="81" t="str">
        <f>VLOOKUP(D170,'Phase apprent &amp; Nature activ'!A$11:B$14,2,0)</f>
        <v>Formalisation</v>
      </c>
      <c r="F170" s="85">
        <v>3</v>
      </c>
      <c r="G170" s="85" t="str">
        <f t="shared" si="2"/>
        <v>CP-MO-F-3</v>
      </c>
      <c r="H170" s="48" t="s">
        <v>863</v>
      </c>
      <c r="I170" s="15"/>
      <c r="J170" s="48" t="s">
        <v>662</v>
      </c>
      <c r="L170" s="24"/>
    </row>
    <row r="171" spans="1:12" ht="29" hidden="1" x14ac:dyDescent="0.35">
      <c r="A171" s="80" t="s">
        <v>77</v>
      </c>
      <c r="B171" s="83" t="s">
        <v>756</v>
      </c>
      <c r="C171" s="82" t="e">
        <v>#NAME?</v>
      </c>
      <c r="D171" s="92" t="s">
        <v>640</v>
      </c>
      <c r="E171" s="81" t="str">
        <f>VLOOKUP(D171,'Phase apprent &amp; Nature activ'!A$11:B$14,2,0)</f>
        <v>Formalisation</v>
      </c>
      <c r="F171" s="85">
        <v>4</v>
      </c>
      <c r="G171" s="85" t="str">
        <f t="shared" si="2"/>
        <v>CP-MO-F-4</v>
      </c>
      <c r="H171" s="48" t="s">
        <v>864</v>
      </c>
      <c r="I171" s="15"/>
      <c r="J171" s="48" t="s">
        <v>662</v>
      </c>
      <c r="L171" s="24"/>
    </row>
    <row r="172" spans="1:12" ht="72.5" hidden="1" x14ac:dyDescent="0.35">
      <c r="A172" s="80" t="s">
        <v>77</v>
      </c>
      <c r="B172" s="83" t="s">
        <v>758</v>
      </c>
      <c r="C172" s="82" t="e">
        <v>#NAME?</v>
      </c>
      <c r="D172" s="92" t="s">
        <v>637</v>
      </c>
      <c r="E172" s="81" t="str">
        <f>VLOOKUP(D172,'Phase apprent &amp; Nature activ'!A$11:B$14,2,0)</f>
        <v>Introduction/Initiation</v>
      </c>
      <c r="F172" s="85">
        <v>1</v>
      </c>
      <c r="G172" s="85" t="str">
        <f t="shared" si="2"/>
        <v>CP-PD-I-1</v>
      </c>
      <c r="H172" s="48" t="s">
        <v>759</v>
      </c>
      <c r="I172" s="48" t="s">
        <v>760</v>
      </c>
      <c r="J172" s="48" t="s">
        <v>662</v>
      </c>
      <c r="L172" s="24"/>
    </row>
    <row r="173" spans="1:12" ht="87" hidden="1" x14ac:dyDescent="0.35">
      <c r="A173" s="80" t="s">
        <v>77</v>
      </c>
      <c r="B173" s="83" t="s">
        <v>762</v>
      </c>
      <c r="C173" s="82" t="e">
        <v>#NAME?</v>
      </c>
      <c r="D173" s="92" t="s">
        <v>637</v>
      </c>
      <c r="E173" s="81" t="str">
        <f>VLOOKUP(D173,'Phase apprent &amp; Nature activ'!A$11:B$14,2,0)</f>
        <v>Introduction/Initiation</v>
      </c>
      <c r="F173" s="85">
        <v>1</v>
      </c>
      <c r="G173" s="85" t="str">
        <f t="shared" si="2"/>
        <v>CP-TP-I-1</v>
      </c>
      <c r="H173" s="48" t="s">
        <v>763</v>
      </c>
      <c r="I173" s="48" t="s">
        <v>764</v>
      </c>
      <c r="J173" s="48" t="s">
        <v>662</v>
      </c>
      <c r="L173" s="24"/>
    </row>
    <row r="174" spans="1:12" ht="29" hidden="1" x14ac:dyDescent="0.35">
      <c r="A174" s="80" t="s">
        <v>77</v>
      </c>
      <c r="B174" s="83" t="s">
        <v>762</v>
      </c>
      <c r="C174" s="82" t="e">
        <v>#NAME?</v>
      </c>
      <c r="D174" s="92" t="s">
        <v>637</v>
      </c>
      <c r="E174" s="81" t="str">
        <f>VLOOKUP(D174,'Phase apprent &amp; Nature activ'!A$11:B$14,2,0)</f>
        <v>Introduction/Initiation</v>
      </c>
      <c r="F174" s="85">
        <v>2</v>
      </c>
      <c r="G174" s="85" t="str">
        <f t="shared" si="2"/>
        <v>CP-TP-I-2</v>
      </c>
      <c r="H174" s="48" t="s">
        <v>765</v>
      </c>
      <c r="I174" s="15"/>
      <c r="J174" s="48" t="s">
        <v>662</v>
      </c>
      <c r="L174" s="24"/>
    </row>
    <row r="175" spans="1:12" ht="29" hidden="1" x14ac:dyDescent="0.35">
      <c r="A175" s="80" t="s">
        <v>77</v>
      </c>
      <c r="B175" s="83" t="s">
        <v>762</v>
      </c>
      <c r="C175" s="82" t="e">
        <v>#NAME?</v>
      </c>
      <c r="D175" s="92" t="s">
        <v>637</v>
      </c>
      <c r="E175" s="81" t="str">
        <f>VLOOKUP(D175,'Phase apprent &amp; Nature activ'!A$11:B$14,2,0)</f>
        <v>Introduction/Initiation</v>
      </c>
      <c r="F175" s="85">
        <v>3</v>
      </c>
      <c r="G175" s="85" t="str">
        <f t="shared" si="2"/>
        <v>CP-TP-I-3</v>
      </c>
      <c r="H175" s="48" t="s">
        <v>865</v>
      </c>
      <c r="I175" s="15"/>
      <c r="J175" s="48" t="s">
        <v>662</v>
      </c>
      <c r="L175" s="24"/>
    </row>
    <row r="176" spans="1:12" ht="29" hidden="1" x14ac:dyDescent="0.35">
      <c r="A176" s="23" t="s">
        <v>79</v>
      </c>
      <c r="B176" s="61" t="s">
        <v>656</v>
      </c>
      <c r="C176" s="82" t="str">
        <f>VLOOKUP(CONCATENATE($A176,"-",$B176),'Classe-Leçon'!D:D,1,0)</f>
        <v>CE1-CD</v>
      </c>
      <c r="D176" s="85" t="s">
        <v>87</v>
      </c>
      <c r="E176" s="85" t="str">
        <f>VLOOKUP(D176,'Phase apprent &amp; Nature activ'!A$11:B$14,2,0)</f>
        <v>Manipulation/Entrainement</v>
      </c>
      <c r="F176" s="85">
        <v>2</v>
      </c>
      <c r="G176" s="85" t="str">
        <f t="shared" si="2"/>
        <v>CE1-CD-M-2</v>
      </c>
      <c r="H176" s="88" t="s">
        <v>663</v>
      </c>
      <c r="I176" s="48" t="s">
        <v>664</v>
      </c>
      <c r="J176" s="48" t="s">
        <v>662</v>
      </c>
      <c r="K176" s="90"/>
      <c r="L176" s="90" t="e">
        <f>CONCATENATE("INSERT INTO `Activites` VALUES (",G176,", '",#REF!,"', '",I176,"', '",#REF!,"', '",#REF!,"');")</f>
        <v>#REF!</v>
      </c>
    </row>
    <row r="177" spans="1:12" ht="43.5" hidden="1" x14ac:dyDescent="0.35">
      <c r="A177" s="23" t="s">
        <v>79</v>
      </c>
      <c r="B177" s="61" t="s">
        <v>656</v>
      </c>
      <c r="C177" s="82" t="str">
        <f>VLOOKUP(CONCATENATE($A177,"-",$B177),'Classe-Leçon'!D:D,1,0)</f>
        <v>CE1-CD</v>
      </c>
      <c r="D177" s="85" t="s">
        <v>640</v>
      </c>
      <c r="E177" s="85" t="str">
        <f>VLOOKUP(D177,'Phase apprent &amp; Nature activ'!A$11:B$14,2,0)</f>
        <v>Formalisation</v>
      </c>
      <c r="F177" s="85">
        <v>1</v>
      </c>
      <c r="G177" s="85" t="str">
        <f t="shared" si="2"/>
        <v>CE1-CD-F-1</v>
      </c>
      <c r="H177" s="48" t="s">
        <v>665</v>
      </c>
      <c r="I177" s="48" t="s">
        <v>666</v>
      </c>
      <c r="J177" s="48" t="s">
        <v>662</v>
      </c>
      <c r="K177" s="90"/>
      <c r="L177" s="90"/>
    </row>
    <row r="178" spans="1:12" ht="29" hidden="1" x14ac:dyDescent="0.35">
      <c r="A178" s="23" t="s">
        <v>79</v>
      </c>
      <c r="B178" s="61" t="s">
        <v>656</v>
      </c>
      <c r="C178" s="82" t="str">
        <f>VLOOKUP(CONCATENATE($A178,"-",$B178),'Classe-Leçon'!D:D,1,0)</f>
        <v>CE1-CD</v>
      </c>
      <c r="D178" s="85" t="s">
        <v>628</v>
      </c>
      <c r="E178" s="85" t="str">
        <f>VLOOKUP(D178,'Phase apprent &amp; Nature activ'!A$11:B$14,2,0)</f>
        <v>Problème</v>
      </c>
      <c r="F178" s="85">
        <v>1</v>
      </c>
      <c r="G178" s="85" t="str">
        <f t="shared" si="2"/>
        <v>CE1-CD-P-1</v>
      </c>
      <c r="H178" s="48" t="s">
        <v>667</v>
      </c>
      <c r="I178" s="48" t="s">
        <v>668</v>
      </c>
      <c r="J178" s="48" t="s">
        <v>662</v>
      </c>
      <c r="K178" s="90"/>
      <c r="L178" s="90" t="e">
        <f>CONCATENATE("INSERT INTO `Activites` VALUES (",G178,", '",#REF!,"', '",I178,"', '",#REF!,"', '",#REF!,"');")</f>
        <v>#REF!</v>
      </c>
    </row>
    <row r="179" spans="1:12" ht="29" hidden="1" x14ac:dyDescent="0.35">
      <c r="A179" s="23" t="s">
        <v>79</v>
      </c>
      <c r="B179" s="61" t="s">
        <v>656</v>
      </c>
      <c r="C179" s="82" t="str">
        <f>VLOOKUP(CONCATENATE($A179,"-",$B179),'Classe-Leçon'!D:D,1,0)</f>
        <v>CE1-CD</v>
      </c>
      <c r="D179" s="85" t="s">
        <v>628</v>
      </c>
      <c r="E179" s="85" t="str">
        <f>VLOOKUP(D179,'Phase apprent &amp; Nature activ'!A$11:B$14,2,0)</f>
        <v>Problème</v>
      </c>
      <c r="F179" s="85">
        <v>2</v>
      </c>
      <c r="G179" s="85" t="str">
        <f t="shared" si="2"/>
        <v>CE1-CD-P-2</v>
      </c>
      <c r="H179" s="48" t="s">
        <v>669</v>
      </c>
      <c r="I179" s="48" t="s">
        <v>670</v>
      </c>
      <c r="J179" s="48" t="s">
        <v>662</v>
      </c>
      <c r="K179" s="90"/>
      <c r="L179" s="90" t="e">
        <f>CONCATENATE("INSERT INTO `Activites` VALUES (",G179,", '",#REF!,"', '",I179,"', '",#REF!,"', '",#REF!,"');")</f>
        <v>#REF!</v>
      </c>
    </row>
    <row r="180" spans="1:12" ht="43.5" hidden="1" x14ac:dyDescent="0.35">
      <c r="A180" s="23" t="s">
        <v>79</v>
      </c>
      <c r="B180" s="61" t="s">
        <v>671</v>
      </c>
      <c r="C180" s="82" t="e">
        <v>#NAME?</v>
      </c>
      <c r="D180" s="85" t="s">
        <v>637</v>
      </c>
      <c r="E180" s="85" t="str">
        <f>VLOOKUP(D180,'Phase apprent &amp; Nature activ'!A$11:B$14,2,0)</f>
        <v>Introduction/Initiation</v>
      </c>
      <c r="F180" s="85">
        <v>1</v>
      </c>
      <c r="G180" s="85" t="str">
        <f t="shared" si="2"/>
        <v>CE1-CC-I-1</v>
      </c>
      <c r="H180" s="48" t="s">
        <v>672</v>
      </c>
      <c r="I180" s="48" t="s">
        <v>673</v>
      </c>
      <c r="J180" s="48" t="s">
        <v>674</v>
      </c>
      <c r="K180" s="90"/>
      <c r="L180" s="90"/>
    </row>
    <row r="181" spans="1:12" ht="43.5" hidden="1" x14ac:dyDescent="0.35">
      <c r="A181" s="23" t="s">
        <v>79</v>
      </c>
      <c r="B181" s="61" t="s">
        <v>671</v>
      </c>
      <c r="C181" s="82" t="e">
        <v>#NAME?</v>
      </c>
      <c r="D181" s="85" t="s">
        <v>87</v>
      </c>
      <c r="E181" s="85" t="str">
        <f>VLOOKUP(D181,'Phase apprent &amp; Nature activ'!A$11:B$14,2,0)</f>
        <v>Manipulation/Entrainement</v>
      </c>
      <c r="F181" s="85">
        <v>1</v>
      </c>
      <c r="G181" s="85" t="str">
        <f t="shared" si="2"/>
        <v>CE1-CC-M-1</v>
      </c>
      <c r="H181" s="48" t="s">
        <v>676</v>
      </c>
      <c r="I181" s="48" t="s">
        <v>677</v>
      </c>
      <c r="J181" s="48" t="s">
        <v>674</v>
      </c>
      <c r="K181" s="90"/>
      <c r="L181" s="90"/>
    </row>
    <row r="182" spans="1:12" ht="43.5" hidden="1" x14ac:dyDescent="0.35">
      <c r="A182" s="23" t="s">
        <v>79</v>
      </c>
      <c r="B182" s="61" t="s">
        <v>671</v>
      </c>
      <c r="C182" s="82" t="e">
        <v>#NAME?</v>
      </c>
      <c r="D182" s="85" t="s">
        <v>87</v>
      </c>
      <c r="E182" s="85" t="str">
        <f>VLOOKUP(D182,'Phase apprent &amp; Nature activ'!A$11:B$14,2,0)</f>
        <v>Manipulation/Entrainement</v>
      </c>
      <c r="F182" s="85">
        <v>2</v>
      </c>
      <c r="G182" s="85" t="str">
        <f t="shared" si="2"/>
        <v>CE1-CC-M-2</v>
      </c>
      <c r="H182" s="48" t="s">
        <v>676</v>
      </c>
      <c r="I182" s="48" t="s">
        <v>789</v>
      </c>
      <c r="J182" s="48" t="s">
        <v>674</v>
      </c>
      <c r="K182" s="90"/>
      <c r="L182" s="90"/>
    </row>
    <row r="183" spans="1:12" ht="43.5" hidden="1" x14ac:dyDescent="0.35">
      <c r="A183" s="23" t="s">
        <v>79</v>
      </c>
      <c r="B183" s="61" t="s">
        <v>671</v>
      </c>
      <c r="C183" s="82" t="e">
        <v>#NAME?</v>
      </c>
      <c r="D183" s="85" t="s">
        <v>87</v>
      </c>
      <c r="E183" s="85" t="str">
        <f>VLOOKUP(D183,'Phase apprent &amp; Nature activ'!A$11:B$14,2,0)</f>
        <v>Manipulation/Entrainement</v>
      </c>
      <c r="F183" s="85">
        <v>3</v>
      </c>
      <c r="G183" s="85" t="str">
        <f t="shared" si="2"/>
        <v>CE1-CC-M-3</v>
      </c>
      <c r="H183" s="48" t="s">
        <v>676</v>
      </c>
      <c r="I183" s="48" t="s">
        <v>790</v>
      </c>
      <c r="J183" s="48" t="s">
        <v>674</v>
      </c>
      <c r="K183" s="90"/>
      <c r="L183" s="90"/>
    </row>
    <row r="184" spans="1:12" ht="43.5" hidden="1" x14ac:dyDescent="0.35">
      <c r="A184" s="23" t="s">
        <v>79</v>
      </c>
      <c r="B184" s="61" t="s">
        <v>671</v>
      </c>
      <c r="C184" s="82" t="e">
        <v>#NAME?</v>
      </c>
      <c r="D184" s="85" t="s">
        <v>87</v>
      </c>
      <c r="E184" s="85" t="str">
        <f>VLOOKUP(D184,'Phase apprent &amp; Nature activ'!A$11:B$14,2,0)</f>
        <v>Manipulation/Entrainement</v>
      </c>
      <c r="F184" s="85">
        <v>4</v>
      </c>
      <c r="G184" s="85" t="str">
        <f t="shared" si="2"/>
        <v>CE1-CC-M-4</v>
      </c>
      <c r="H184" s="48" t="s">
        <v>676</v>
      </c>
      <c r="I184" s="48" t="s">
        <v>791</v>
      </c>
      <c r="J184" s="48" t="s">
        <v>674</v>
      </c>
      <c r="K184" s="90"/>
      <c r="L184" s="90"/>
    </row>
    <row r="185" spans="1:12" ht="29" hidden="1" x14ac:dyDescent="0.35">
      <c r="A185" s="23" t="s">
        <v>79</v>
      </c>
      <c r="B185" s="61" t="s">
        <v>671</v>
      </c>
      <c r="C185" s="82" t="e">
        <v>#NAME?</v>
      </c>
      <c r="D185" s="85" t="s">
        <v>640</v>
      </c>
      <c r="E185" s="85" t="str">
        <f>VLOOKUP(D185,'Phase apprent &amp; Nature activ'!A$11:B$14,2,0)</f>
        <v>Formalisation</v>
      </c>
      <c r="F185" s="85">
        <v>1</v>
      </c>
      <c r="G185" s="85" t="str">
        <f t="shared" si="2"/>
        <v>CE1-CC-F-1</v>
      </c>
      <c r="H185" s="48" t="s">
        <v>681</v>
      </c>
      <c r="I185" s="48" t="s">
        <v>673</v>
      </c>
      <c r="J185" s="48" t="s">
        <v>674</v>
      </c>
      <c r="K185" s="90"/>
      <c r="L185" s="90"/>
    </row>
    <row r="186" spans="1:12" ht="43.5" hidden="1" x14ac:dyDescent="0.35">
      <c r="A186" s="23" t="s">
        <v>79</v>
      </c>
      <c r="B186" s="61" t="s">
        <v>671</v>
      </c>
      <c r="C186" s="82" t="e">
        <v>#NAME?</v>
      </c>
      <c r="D186" s="85" t="s">
        <v>640</v>
      </c>
      <c r="E186" s="85" t="str">
        <f>VLOOKUP(D186,'Phase apprent &amp; Nature activ'!A$11:B$14,2,0)</f>
        <v>Formalisation</v>
      </c>
      <c r="F186" s="85">
        <v>2</v>
      </c>
      <c r="G186" s="85" t="str">
        <f t="shared" si="2"/>
        <v>CE1-CC-F-2</v>
      </c>
      <c r="H186" s="48" t="s">
        <v>683</v>
      </c>
      <c r="I186" s="48" t="s">
        <v>792</v>
      </c>
      <c r="J186" s="48" t="s">
        <v>674</v>
      </c>
      <c r="K186" s="90"/>
      <c r="L186" s="90"/>
    </row>
    <row r="187" spans="1:12" ht="43.5" hidden="1" x14ac:dyDescent="0.35">
      <c r="A187" s="23" t="s">
        <v>79</v>
      </c>
      <c r="B187" s="61" t="s">
        <v>671</v>
      </c>
      <c r="C187" s="82" t="e">
        <v>#NAME?</v>
      </c>
      <c r="D187" s="85" t="s">
        <v>640</v>
      </c>
      <c r="E187" s="85" t="str">
        <f>VLOOKUP(D187,'Phase apprent &amp; Nature activ'!A$11:B$14,2,0)</f>
        <v>Formalisation</v>
      </c>
      <c r="F187" s="85">
        <v>3</v>
      </c>
      <c r="G187" s="85" t="str">
        <f t="shared" si="2"/>
        <v>CE1-CC-F-3</v>
      </c>
      <c r="H187" s="48" t="s">
        <v>685</v>
      </c>
      <c r="I187" s="48" t="s">
        <v>793</v>
      </c>
      <c r="J187" s="48" t="s">
        <v>674</v>
      </c>
      <c r="K187" s="90"/>
      <c r="L187" s="90"/>
    </row>
    <row r="188" spans="1:12" ht="43.5" hidden="1" x14ac:dyDescent="0.35">
      <c r="A188" s="23" t="s">
        <v>79</v>
      </c>
      <c r="B188" s="61" t="s">
        <v>671</v>
      </c>
      <c r="C188" s="82" t="e">
        <v>#NAME?</v>
      </c>
      <c r="D188" s="85" t="s">
        <v>640</v>
      </c>
      <c r="E188" s="85" t="str">
        <f>VLOOKUP(D188,'Phase apprent &amp; Nature activ'!A$11:B$14,2,0)</f>
        <v>Formalisation</v>
      </c>
      <c r="F188" s="85">
        <v>4</v>
      </c>
      <c r="G188" s="85" t="str">
        <f t="shared" si="2"/>
        <v>CE1-CC-F-4</v>
      </c>
      <c r="H188" s="48" t="s">
        <v>687</v>
      </c>
      <c r="I188" s="48" t="s">
        <v>794</v>
      </c>
      <c r="J188" s="48" t="s">
        <v>674</v>
      </c>
      <c r="K188" s="90"/>
      <c r="L188" s="90"/>
    </row>
    <row r="189" spans="1:12" ht="29" hidden="1" x14ac:dyDescent="0.35">
      <c r="A189" s="23" t="s">
        <v>79</v>
      </c>
      <c r="B189" s="61" t="s">
        <v>671</v>
      </c>
      <c r="C189" s="82" t="e">
        <v>#NAME?</v>
      </c>
      <c r="D189" s="85" t="s">
        <v>640</v>
      </c>
      <c r="E189" s="85" t="str">
        <f>VLOOKUP(D189,'Phase apprent &amp; Nature activ'!A$11:B$14,2,0)</f>
        <v>Formalisation</v>
      </c>
      <c r="F189" s="85">
        <v>5</v>
      </c>
      <c r="G189" s="85" t="str">
        <f t="shared" si="2"/>
        <v>CE1-CC-F-5</v>
      </c>
      <c r="H189" s="48" t="s">
        <v>866</v>
      </c>
      <c r="I189" s="48" t="s">
        <v>867</v>
      </c>
      <c r="J189" s="48" t="s">
        <v>868</v>
      </c>
      <c r="K189" s="90"/>
      <c r="L189" s="90"/>
    </row>
    <row r="190" spans="1:12" ht="87" hidden="1" x14ac:dyDescent="0.35">
      <c r="A190" s="23" t="s">
        <v>79</v>
      </c>
      <c r="B190" s="61" t="s">
        <v>671</v>
      </c>
      <c r="C190" s="82" t="e">
        <v>#NAME?</v>
      </c>
      <c r="D190" s="85" t="s">
        <v>628</v>
      </c>
      <c r="E190" s="85" t="str">
        <f>VLOOKUP(D190,'Phase apprent &amp; Nature activ'!A$11:B$14,2,0)</f>
        <v>Problème</v>
      </c>
      <c r="F190" s="85">
        <v>1</v>
      </c>
      <c r="G190" s="85" t="str">
        <f t="shared" si="2"/>
        <v>CE1-CC-P-1</v>
      </c>
      <c r="H190" s="88" t="s">
        <v>689</v>
      </c>
      <c r="I190" s="48" t="s">
        <v>869</v>
      </c>
      <c r="J190" s="48" t="s">
        <v>691</v>
      </c>
      <c r="K190" s="90"/>
      <c r="L190" s="90"/>
    </row>
    <row r="191" spans="1:12" ht="58" hidden="1" x14ac:dyDescent="0.35">
      <c r="A191" s="23" t="s">
        <v>79</v>
      </c>
      <c r="B191" s="61" t="s">
        <v>671</v>
      </c>
      <c r="C191" s="82" t="e">
        <v>#NAME?</v>
      </c>
      <c r="D191" s="85" t="s">
        <v>628</v>
      </c>
      <c r="E191" s="85" t="str">
        <f>VLOOKUP(D191,'Phase apprent &amp; Nature activ'!A$11:B$14,2,0)</f>
        <v>Problème</v>
      </c>
      <c r="F191" s="85">
        <v>2</v>
      </c>
      <c r="G191" s="85" t="str">
        <f t="shared" si="2"/>
        <v>CE1-CC-P-2</v>
      </c>
      <c r="H191" s="48" t="s">
        <v>692</v>
      </c>
      <c r="I191" s="48" t="s">
        <v>693</v>
      </c>
      <c r="J191" s="48" t="s">
        <v>662</v>
      </c>
      <c r="K191" s="90"/>
      <c r="L191" s="90"/>
    </row>
    <row r="192" spans="1:12" ht="43.5" hidden="1" x14ac:dyDescent="0.35">
      <c r="A192" s="23" t="s">
        <v>79</v>
      </c>
      <c r="B192" s="61" t="s">
        <v>671</v>
      </c>
      <c r="C192" s="82" t="e">
        <v>#NAME?</v>
      </c>
      <c r="D192" s="85" t="s">
        <v>628</v>
      </c>
      <c r="E192" s="85" t="str">
        <f>VLOOKUP(D192,'Phase apprent &amp; Nature activ'!A$11:B$14,2,0)</f>
        <v>Problème</v>
      </c>
      <c r="F192" s="85">
        <v>3</v>
      </c>
      <c r="G192" s="85" t="str">
        <f t="shared" si="2"/>
        <v>CE1-CC-P-3</v>
      </c>
      <c r="H192" s="48" t="s">
        <v>694</v>
      </c>
      <c r="I192" s="48" t="s">
        <v>693</v>
      </c>
      <c r="J192" s="48" t="s">
        <v>662</v>
      </c>
      <c r="K192" s="90"/>
      <c r="L192" s="90"/>
    </row>
    <row r="193" spans="1:12" ht="29" hidden="1" x14ac:dyDescent="0.35">
      <c r="A193" s="23" t="s">
        <v>79</v>
      </c>
      <c r="B193" s="61" t="s">
        <v>695</v>
      </c>
      <c r="C193" s="82" t="e">
        <v>#NAME?</v>
      </c>
      <c r="D193" s="85" t="s">
        <v>637</v>
      </c>
      <c r="E193" s="85" t="str">
        <f>VLOOKUP(D193,'Phase apprent &amp; Nature activ'!A$11:B$14,2,0)</f>
        <v>Introduction/Initiation</v>
      </c>
      <c r="F193" s="85">
        <v>1</v>
      </c>
      <c r="G193" s="85" t="str">
        <f t="shared" si="2"/>
        <v>CE1-OS-I-1</v>
      </c>
      <c r="H193" s="48" t="s">
        <v>696</v>
      </c>
      <c r="I193" s="48" t="s">
        <v>697</v>
      </c>
      <c r="J193" s="48" t="s">
        <v>698</v>
      </c>
      <c r="K193" s="90"/>
      <c r="L193" s="90"/>
    </row>
    <row r="194" spans="1:12" ht="29" hidden="1" x14ac:dyDescent="0.35">
      <c r="A194" s="23" t="s">
        <v>79</v>
      </c>
      <c r="B194" s="61" t="s">
        <v>695</v>
      </c>
      <c r="C194" s="82" t="e">
        <v>#NAME?</v>
      </c>
      <c r="D194" s="85" t="s">
        <v>637</v>
      </c>
      <c r="E194" s="85" t="str">
        <f>VLOOKUP(D194,'Phase apprent &amp; Nature activ'!A$11:B$14,2,0)</f>
        <v>Introduction/Initiation</v>
      </c>
      <c r="F194" s="85">
        <v>2</v>
      </c>
      <c r="G194" s="85" t="str">
        <f t="shared" ref="G194:G257" si="3">CONCATENATE(A194,"-",B194,"-",D194,"-",F194)</f>
        <v>CE1-OS-I-2</v>
      </c>
      <c r="H194" s="48" t="s">
        <v>699</v>
      </c>
      <c r="I194" s="48" t="s">
        <v>700</v>
      </c>
      <c r="J194" s="48" t="s">
        <v>698</v>
      </c>
      <c r="K194" s="90"/>
      <c r="L194" s="90"/>
    </row>
    <row r="195" spans="1:12" ht="43.5" hidden="1" x14ac:dyDescent="0.35">
      <c r="A195" s="23" t="s">
        <v>79</v>
      </c>
      <c r="B195" s="61" t="s">
        <v>695</v>
      </c>
      <c r="C195" s="82" t="e">
        <v>#NAME?</v>
      </c>
      <c r="D195" s="85" t="s">
        <v>637</v>
      </c>
      <c r="E195" s="85" t="str">
        <f>VLOOKUP(D195,'Phase apprent &amp; Nature activ'!A$11:B$14,2,0)</f>
        <v>Introduction/Initiation</v>
      </c>
      <c r="F195" s="85">
        <v>3</v>
      </c>
      <c r="G195" s="85" t="str">
        <f t="shared" si="3"/>
        <v>CE1-OS-I-3</v>
      </c>
      <c r="H195" s="48" t="s">
        <v>701</v>
      </c>
      <c r="I195" s="48" t="s">
        <v>702</v>
      </c>
      <c r="J195" s="48" t="s">
        <v>703</v>
      </c>
      <c r="K195" s="90"/>
      <c r="L195" s="90"/>
    </row>
    <row r="196" spans="1:12" ht="29" hidden="1" x14ac:dyDescent="0.35">
      <c r="A196" s="23" t="s">
        <v>79</v>
      </c>
      <c r="B196" s="61" t="s">
        <v>695</v>
      </c>
      <c r="C196" s="82" t="e">
        <v>#NAME?</v>
      </c>
      <c r="D196" s="85" t="s">
        <v>87</v>
      </c>
      <c r="E196" s="85" t="str">
        <f>VLOOKUP(D196,'Phase apprent &amp; Nature activ'!A$11:B$14,2,0)</f>
        <v>Manipulation/Entrainement</v>
      </c>
      <c r="F196" s="85">
        <v>1</v>
      </c>
      <c r="G196" s="85" t="str">
        <f t="shared" si="3"/>
        <v>CE1-OS-M-1</v>
      </c>
      <c r="H196" s="48" t="s">
        <v>704</v>
      </c>
      <c r="I196" s="48" t="s">
        <v>705</v>
      </c>
      <c r="J196" s="48" t="s">
        <v>703</v>
      </c>
      <c r="K196" s="90"/>
      <c r="L196" s="90"/>
    </row>
    <row r="197" spans="1:12" ht="29" hidden="1" x14ac:dyDescent="0.35">
      <c r="A197" s="23" t="s">
        <v>79</v>
      </c>
      <c r="B197" s="61" t="s">
        <v>695</v>
      </c>
      <c r="C197" s="82" t="e">
        <v>#NAME?</v>
      </c>
      <c r="D197" s="85" t="s">
        <v>87</v>
      </c>
      <c r="E197" s="85" t="str">
        <f>VLOOKUP(D197,'Phase apprent &amp; Nature activ'!A$11:B$14,2,0)</f>
        <v>Manipulation/Entrainement</v>
      </c>
      <c r="F197" s="85">
        <v>2</v>
      </c>
      <c r="G197" s="85" t="str">
        <f t="shared" si="3"/>
        <v>CE1-OS-M-2</v>
      </c>
      <c r="H197" s="48" t="s">
        <v>704</v>
      </c>
      <c r="I197" s="48" t="s">
        <v>706</v>
      </c>
      <c r="J197" s="48" t="s">
        <v>703</v>
      </c>
      <c r="K197" s="90"/>
      <c r="L197" s="90"/>
    </row>
    <row r="198" spans="1:12" ht="43.5" hidden="1" x14ac:dyDescent="0.35">
      <c r="A198" s="23" t="s">
        <v>79</v>
      </c>
      <c r="B198" s="61" t="s">
        <v>695</v>
      </c>
      <c r="C198" s="82" t="e">
        <v>#NAME?</v>
      </c>
      <c r="D198" s="85" t="s">
        <v>87</v>
      </c>
      <c r="E198" s="85" t="str">
        <f>VLOOKUP(D198,'Phase apprent &amp; Nature activ'!A$11:B$14,2,0)</f>
        <v>Manipulation/Entrainement</v>
      </c>
      <c r="F198" s="85">
        <v>3</v>
      </c>
      <c r="G198" s="85" t="str">
        <f t="shared" si="3"/>
        <v>CE1-OS-M-3</v>
      </c>
      <c r="H198" s="48" t="s">
        <v>704</v>
      </c>
      <c r="I198" s="48" t="s">
        <v>707</v>
      </c>
      <c r="J198" s="48" t="s">
        <v>698</v>
      </c>
      <c r="K198" s="90"/>
      <c r="L198" s="90"/>
    </row>
    <row r="199" spans="1:12" ht="43.5" hidden="1" x14ac:dyDescent="0.35">
      <c r="A199" s="23" t="s">
        <v>79</v>
      </c>
      <c r="B199" s="61" t="s">
        <v>695</v>
      </c>
      <c r="C199" s="82" t="e">
        <v>#NAME?</v>
      </c>
      <c r="D199" s="85" t="s">
        <v>640</v>
      </c>
      <c r="E199" s="85" t="str">
        <f>VLOOKUP(D199,'Phase apprent &amp; Nature activ'!A$11:B$14,2,0)</f>
        <v>Formalisation</v>
      </c>
      <c r="F199" s="85">
        <v>1</v>
      </c>
      <c r="G199" s="85" t="str">
        <f t="shared" si="3"/>
        <v>CE1-OS-F-1</v>
      </c>
      <c r="H199" s="48" t="s">
        <v>796</v>
      </c>
      <c r="I199" s="48" t="s">
        <v>797</v>
      </c>
      <c r="J199" s="48" t="s">
        <v>691</v>
      </c>
      <c r="K199" s="90"/>
      <c r="L199" s="90"/>
    </row>
    <row r="200" spans="1:12" ht="43.5" hidden="1" x14ac:dyDescent="0.35">
      <c r="A200" s="23" t="s">
        <v>79</v>
      </c>
      <c r="B200" s="61" t="s">
        <v>695</v>
      </c>
      <c r="C200" s="82" t="e">
        <v>#NAME?</v>
      </c>
      <c r="D200" s="85" t="s">
        <v>640</v>
      </c>
      <c r="E200" s="85" t="str">
        <f>VLOOKUP(D200,'Phase apprent &amp; Nature activ'!A$11:B$14,2,0)</f>
        <v>Formalisation</v>
      </c>
      <c r="F200" s="85">
        <v>2</v>
      </c>
      <c r="G200" s="85" t="str">
        <f t="shared" si="3"/>
        <v>CE1-OS-F-2</v>
      </c>
      <c r="H200" s="48" t="s">
        <v>796</v>
      </c>
      <c r="I200" s="48" t="s">
        <v>798</v>
      </c>
      <c r="J200" s="48" t="s">
        <v>691</v>
      </c>
      <c r="K200" s="90"/>
      <c r="L200" s="90"/>
    </row>
    <row r="201" spans="1:12" ht="43.5" hidden="1" x14ac:dyDescent="0.35">
      <c r="A201" s="23" t="s">
        <v>79</v>
      </c>
      <c r="B201" s="61" t="s">
        <v>695</v>
      </c>
      <c r="C201" s="82" t="e">
        <v>#NAME?</v>
      </c>
      <c r="D201" s="85" t="s">
        <v>640</v>
      </c>
      <c r="E201" s="85" t="str">
        <f>VLOOKUP(D201,'Phase apprent &amp; Nature activ'!A$11:B$14,2,0)</f>
        <v>Formalisation</v>
      </c>
      <c r="F201" s="85">
        <v>3</v>
      </c>
      <c r="G201" s="85" t="str">
        <f t="shared" si="3"/>
        <v>CE1-OS-F-3</v>
      </c>
      <c r="H201" s="48" t="s">
        <v>796</v>
      </c>
      <c r="I201" s="48" t="s">
        <v>707</v>
      </c>
      <c r="J201" s="48" t="s">
        <v>709</v>
      </c>
      <c r="K201" s="90"/>
      <c r="L201" s="90"/>
    </row>
    <row r="202" spans="1:12" ht="29" hidden="1" x14ac:dyDescent="0.35">
      <c r="A202" s="23" t="s">
        <v>79</v>
      </c>
      <c r="B202" s="61" t="s">
        <v>695</v>
      </c>
      <c r="C202" s="82" t="e">
        <v>#NAME?</v>
      </c>
      <c r="D202" s="85" t="s">
        <v>640</v>
      </c>
      <c r="E202" s="85" t="str">
        <f>VLOOKUP(D202,'Phase apprent &amp; Nature activ'!A$11:B$14,2,0)</f>
        <v>Formalisation</v>
      </c>
      <c r="F202" s="85">
        <v>4</v>
      </c>
      <c r="G202" s="85" t="str">
        <f t="shared" si="3"/>
        <v>CE1-OS-F-4</v>
      </c>
      <c r="H202" s="48" t="s">
        <v>799</v>
      </c>
      <c r="I202" s="48" t="s">
        <v>800</v>
      </c>
      <c r="J202" s="48" t="s">
        <v>691</v>
      </c>
      <c r="K202" s="90"/>
      <c r="L202" s="90"/>
    </row>
    <row r="203" spans="1:12" ht="43.5" hidden="1" x14ac:dyDescent="0.35">
      <c r="A203" s="23" t="s">
        <v>79</v>
      </c>
      <c r="B203" s="61" t="s">
        <v>695</v>
      </c>
      <c r="C203" s="82" t="e">
        <v>#NAME?</v>
      </c>
      <c r="D203" s="85" t="s">
        <v>640</v>
      </c>
      <c r="E203" s="85" t="str">
        <f>VLOOKUP(D203,'Phase apprent &amp; Nature activ'!A$11:B$14,2,0)</f>
        <v>Formalisation</v>
      </c>
      <c r="F203" s="85">
        <v>5</v>
      </c>
      <c r="G203" s="85" t="str">
        <f t="shared" si="3"/>
        <v>CE1-OS-F-5</v>
      </c>
      <c r="H203" s="48" t="s">
        <v>799</v>
      </c>
      <c r="I203" s="48" t="s">
        <v>801</v>
      </c>
      <c r="J203" s="48" t="s">
        <v>709</v>
      </c>
      <c r="K203" s="90"/>
      <c r="L203" s="90"/>
    </row>
    <row r="204" spans="1:12" ht="43.5" hidden="1" x14ac:dyDescent="0.35">
      <c r="A204" s="23" t="s">
        <v>79</v>
      </c>
      <c r="B204" s="61" t="s">
        <v>695</v>
      </c>
      <c r="C204" s="82" t="e">
        <v>#NAME?</v>
      </c>
      <c r="D204" s="85" t="s">
        <v>628</v>
      </c>
      <c r="E204" s="85" t="str">
        <f>VLOOKUP(D204,'Phase apprent &amp; Nature activ'!A$11:B$14,2,0)</f>
        <v>Problème</v>
      </c>
      <c r="F204" s="85">
        <v>1</v>
      </c>
      <c r="G204" s="85" t="str">
        <f t="shared" si="3"/>
        <v>CE1-OS-P-1</v>
      </c>
      <c r="H204" s="48" t="s">
        <v>710</v>
      </c>
      <c r="I204" s="48" t="s">
        <v>702</v>
      </c>
      <c r="J204" s="48" t="s">
        <v>712</v>
      </c>
      <c r="K204" s="90"/>
      <c r="L204" s="90"/>
    </row>
    <row r="205" spans="1:12" ht="29" hidden="1" x14ac:dyDescent="0.35">
      <c r="A205" s="23" t="s">
        <v>79</v>
      </c>
      <c r="B205" s="61" t="s">
        <v>695</v>
      </c>
      <c r="C205" s="82" t="e">
        <v>#NAME?</v>
      </c>
      <c r="D205" s="85" t="s">
        <v>628</v>
      </c>
      <c r="E205" s="85" t="str">
        <f>VLOOKUP(D205,'Phase apprent &amp; Nature activ'!A$11:B$14,2,0)</f>
        <v>Problème</v>
      </c>
      <c r="F205" s="85">
        <v>2</v>
      </c>
      <c r="G205" s="85" t="str">
        <f t="shared" si="3"/>
        <v>CE1-OS-P-2</v>
      </c>
      <c r="H205" s="48" t="s">
        <v>713</v>
      </c>
      <c r="I205" s="48" t="s">
        <v>714</v>
      </c>
      <c r="J205" s="48" t="s">
        <v>715</v>
      </c>
      <c r="K205" s="90"/>
      <c r="L205" s="90"/>
    </row>
    <row r="206" spans="1:12" ht="29" hidden="1" x14ac:dyDescent="0.35">
      <c r="A206" s="23" t="s">
        <v>79</v>
      </c>
      <c r="B206" s="61" t="s">
        <v>716</v>
      </c>
      <c r="C206" s="82" t="e">
        <v>#NAME?</v>
      </c>
      <c r="D206" s="85" t="s">
        <v>637</v>
      </c>
      <c r="E206" s="85" t="str">
        <f>VLOOKUP(D206,'Phase apprent &amp; Nature activ'!A$11:B$14,2,0)</f>
        <v>Introduction/Initiation</v>
      </c>
      <c r="F206" s="85">
        <v>1</v>
      </c>
      <c r="G206" s="85" t="str">
        <f t="shared" si="3"/>
        <v>CE1-DL-I-1</v>
      </c>
      <c r="H206" s="48" t="s">
        <v>717</v>
      </c>
      <c r="I206" s="48" t="s">
        <v>718</v>
      </c>
      <c r="J206" s="48" t="s">
        <v>662</v>
      </c>
      <c r="K206" s="90"/>
      <c r="L206" s="90"/>
    </row>
    <row r="207" spans="1:12" hidden="1" x14ac:dyDescent="0.35">
      <c r="A207" s="23" t="s">
        <v>79</v>
      </c>
      <c r="B207" s="61" t="s">
        <v>716</v>
      </c>
      <c r="C207" s="82" t="e">
        <v>#NAME?</v>
      </c>
      <c r="D207" s="85" t="s">
        <v>637</v>
      </c>
      <c r="E207" s="85" t="str">
        <f>VLOOKUP(D207,'Phase apprent &amp; Nature activ'!A$11:B$14,2,0)</f>
        <v>Introduction/Initiation</v>
      </c>
      <c r="F207" s="85">
        <v>2</v>
      </c>
      <c r="G207" s="85" t="str">
        <f t="shared" si="3"/>
        <v>CE1-DL-I-2</v>
      </c>
      <c r="H207" s="48" t="s">
        <v>719</v>
      </c>
      <c r="I207" s="48" t="s">
        <v>720</v>
      </c>
      <c r="J207" s="48" t="s">
        <v>721</v>
      </c>
      <c r="K207" s="90"/>
      <c r="L207" s="90"/>
    </row>
    <row r="208" spans="1:12" ht="58" hidden="1" x14ac:dyDescent="0.35">
      <c r="A208" s="23" t="s">
        <v>79</v>
      </c>
      <c r="B208" s="61" t="s">
        <v>716</v>
      </c>
      <c r="C208" s="82" t="e">
        <v>#NAME?</v>
      </c>
      <c r="D208" s="85" t="s">
        <v>87</v>
      </c>
      <c r="E208" s="85" t="str">
        <f>VLOOKUP(D208,'Phase apprent &amp; Nature activ'!A$11:B$14,2,0)</f>
        <v>Manipulation/Entrainement</v>
      </c>
      <c r="F208" s="85">
        <v>1</v>
      </c>
      <c r="G208" s="85" t="str">
        <f t="shared" si="3"/>
        <v>CE1-DL-M-1</v>
      </c>
      <c r="H208" s="48" t="s">
        <v>722</v>
      </c>
      <c r="I208" s="48" t="s">
        <v>723</v>
      </c>
      <c r="J208" s="48" t="s">
        <v>662</v>
      </c>
      <c r="K208" s="90"/>
      <c r="L208" s="90"/>
    </row>
    <row r="209" spans="1:12" ht="58" hidden="1" x14ac:dyDescent="0.35">
      <c r="A209" s="23" t="s">
        <v>79</v>
      </c>
      <c r="B209" s="61" t="s">
        <v>716</v>
      </c>
      <c r="C209" s="82" t="e">
        <v>#NAME?</v>
      </c>
      <c r="D209" s="85" t="s">
        <v>87</v>
      </c>
      <c r="E209" s="85" t="str">
        <f>VLOOKUP(D209,'Phase apprent &amp; Nature activ'!A$11:B$14,2,0)</f>
        <v>Manipulation/Entrainement</v>
      </c>
      <c r="F209" s="85">
        <v>2</v>
      </c>
      <c r="G209" s="85" t="str">
        <f t="shared" si="3"/>
        <v>CE1-DL-M-2</v>
      </c>
      <c r="H209" s="48" t="s">
        <v>722</v>
      </c>
      <c r="I209" s="48" t="s">
        <v>724</v>
      </c>
      <c r="J209" s="48" t="s">
        <v>662</v>
      </c>
      <c r="K209" s="90"/>
      <c r="L209" s="90"/>
    </row>
    <row r="210" spans="1:12" ht="43.5" hidden="1" x14ac:dyDescent="0.35">
      <c r="A210" s="23" t="s">
        <v>79</v>
      </c>
      <c r="B210" s="61" t="s">
        <v>716</v>
      </c>
      <c r="C210" s="82" t="e">
        <v>#NAME?</v>
      </c>
      <c r="D210" s="85" t="s">
        <v>640</v>
      </c>
      <c r="E210" s="85" t="str">
        <f>VLOOKUP(D210,'Phase apprent &amp; Nature activ'!A$11:B$14,2,0)</f>
        <v>Formalisation</v>
      </c>
      <c r="F210" s="85">
        <v>1</v>
      </c>
      <c r="G210" s="85" t="str">
        <f t="shared" si="3"/>
        <v>CE1-DL-F-1</v>
      </c>
      <c r="H210" s="48" t="s">
        <v>725</v>
      </c>
      <c r="I210" s="48" t="s">
        <v>726</v>
      </c>
      <c r="J210" s="48" t="s">
        <v>662</v>
      </c>
      <c r="K210" s="90"/>
      <c r="L210" s="90"/>
    </row>
    <row r="211" spans="1:12" ht="29" hidden="1" x14ac:dyDescent="0.35">
      <c r="A211" s="23" t="s">
        <v>79</v>
      </c>
      <c r="B211" s="61" t="s">
        <v>716</v>
      </c>
      <c r="C211" s="82" t="e">
        <v>#NAME?</v>
      </c>
      <c r="D211" s="85" t="s">
        <v>640</v>
      </c>
      <c r="E211" s="85" t="str">
        <f>VLOOKUP(D211,'Phase apprent &amp; Nature activ'!A$11:B$14,2,0)</f>
        <v>Formalisation</v>
      </c>
      <c r="F211" s="85">
        <v>2</v>
      </c>
      <c r="G211" s="85" t="str">
        <f t="shared" si="3"/>
        <v>CE1-DL-F-2</v>
      </c>
      <c r="H211" s="48" t="s">
        <v>727</v>
      </c>
      <c r="I211" s="48" t="s">
        <v>728</v>
      </c>
      <c r="J211" s="48" t="s">
        <v>662</v>
      </c>
      <c r="K211" s="90"/>
      <c r="L211" s="90"/>
    </row>
    <row r="212" spans="1:12" ht="43.5" hidden="1" x14ac:dyDescent="0.35">
      <c r="A212" s="23" t="s">
        <v>79</v>
      </c>
      <c r="B212" s="61" t="s">
        <v>716</v>
      </c>
      <c r="C212" s="82" t="e">
        <v>#NAME?</v>
      </c>
      <c r="D212" s="85" t="s">
        <v>640</v>
      </c>
      <c r="E212" s="85" t="str">
        <f>VLOOKUP(D212,'Phase apprent &amp; Nature activ'!A$11:B$14,2,0)</f>
        <v>Formalisation</v>
      </c>
      <c r="F212" s="85">
        <v>3</v>
      </c>
      <c r="G212" s="85" t="str">
        <f t="shared" si="3"/>
        <v>CE1-DL-F-3</v>
      </c>
      <c r="H212" s="48" t="s">
        <v>727</v>
      </c>
      <c r="I212" s="48" t="s">
        <v>729</v>
      </c>
      <c r="J212" s="48" t="s">
        <v>662</v>
      </c>
      <c r="K212" s="90"/>
      <c r="L212" s="90"/>
    </row>
    <row r="213" spans="1:12" ht="29" hidden="1" x14ac:dyDescent="0.35">
      <c r="A213" s="23" t="s">
        <v>79</v>
      </c>
      <c r="B213" s="61" t="s">
        <v>716</v>
      </c>
      <c r="C213" s="82" t="e">
        <v>#NAME?</v>
      </c>
      <c r="D213" s="85" t="s">
        <v>640</v>
      </c>
      <c r="E213" s="85" t="str">
        <f>VLOOKUP(D213,'Phase apprent &amp; Nature activ'!A$11:B$14,2,0)</f>
        <v>Formalisation</v>
      </c>
      <c r="F213" s="85">
        <v>4</v>
      </c>
      <c r="G213" s="85" t="str">
        <f t="shared" si="3"/>
        <v>CE1-DL-F-4</v>
      </c>
      <c r="H213" s="48" t="s">
        <v>730</v>
      </c>
      <c r="I213" s="48" t="s">
        <v>731</v>
      </c>
      <c r="J213" s="48" t="s">
        <v>732</v>
      </c>
      <c r="K213" s="90"/>
      <c r="L213" s="90"/>
    </row>
    <row r="214" spans="1:12" ht="29" hidden="1" x14ac:dyDescent="0.35">
      <c r="A214" s="23" t="s">
        <v>79</v>
      </c>
      <c r="B214" s="61" t="s">
        <v>716</v>
      </c>
      <c r="C214" s="82" t="e">
        <v>#NAME?</v>
      </c>
      <c r="D214" s="85" t="s">
        <v>640</v>
      </c>
      <c r="E214" s="85" t="str">
        <f>VLOOKUP(D214,'Phase apprent &amp; Nature activ'!A$11:B$14,2,0)</f>
        <v>Formalisation</v>
      </c>
      <c r="F214" s="85">
        <v>5</v>
      </c>
      <c r="G214" s="85" t="str">
        <f t="shared" si="3"/>
        <v>CE1-DL-F-5</v>
      </c>
      <c r="H214" s="48" t="s">
        <v>733</v>
      </c>
      <c r="I214" s="48" t="s">
        <v>734</v>
      </c>
      <c r="J214" s="48" t="s">
        <v>735</v>
      </c>
      <c r="K214" s="90"/>
      <c r="L214" s="90"/>
    </row>
    <row r="215" spans="1:12" ht="29" hidden="1" x14ac:dyDescent="0.35">
      <c r="A215" s="23" t="s">
        <v>79</v>
      </c>
      <c r="B215" s="61" t="s">
        <v>716</v>
      </c>
      <c r="C215" s="82" t="e">
        <v>#NAME?</v>
      </c>
      <c r="D215" s="85" t="s">
        <v>628</v>
      </c>
      <c r="E215" s="85" t="str">
        <f>VLOOKUP(D215,'Phase apprent &amp; Nature activ'!A$11:B$14,2,0)</f>
        <v>Problème</v>
      </c>
      <c r="F215" s="85">
        <v>1</v>
      </c>
      <c r="G215" s="85" t="str">
        <f t="shared" si="3"/>
        <v>CE1-DL-P-1</v>
      </c>
      <c r="H215" s="48" t="s">
        <v>736</v>
      </c>
      <c r="I215" s="48" t="s">
        <v>737</v>
      </c>
      <c r="J215" s="48" t="s">
        <v>662</v>
      </c>
      <c r="K215" s="90"/>
      <c r="L215" s="90"/>
    </row>
    <row r="216" spans="1:12" ht="29" hidden="1" x14ac:dyDescent="0.35">
      <c r="A216" s="23" t="s">
        <v>79</v>
      </c>
      <c r="B216" s="61" t="s">
        <v>716</v>
      </c>
      <c r="C216" s="82" t="e">
        <v>#NAME?</v>
      </c>
      <c r="D216" s="85" t="s">
        <v>628</v>
      </c>
      <c r="E216" s="85" t="str">
        <f>VLOOKUP(D216,'Phase apprent &amp; Nature activ'!A$11:B$14,2,0)</f>
        <v>Problème</v>
      </c>
      <c r="F216" s="85">
        <v>3</v>
      </c>
      <c r="G216" s="85" t="str">
        <f t="shared" si="3"/>
        <v>CE1-DL-P-3</v>
      </c>
      <c r="H216" s="48" t="s">
        <v>738</v>
      </c>
      <c r="I216" s="48" t="s">
        <v>739</v>
      </c>
      <c r="J216" s="48" t="s">
        <v>662</v>
      </c>
      <c r="K216" s="90"/>
      <c r="L216" s="90"/>
    </row>
    <row r="217" spans="1:12" ht="29" hidden="1" x14ac:dyDescent="0.35">
      <c r="A217" s="23" t="s">
        <v>79</v>
      </c>
      <c r="B217" s="61" t="s">
        <v>716</v>
      </c>
      <c r="C217" s="82" t="e">
        <v>#NAME?</v>
      </c>
      <c r="D217" s="85" t="s">
        <v>628</v>
      </c>
      <c r="E217" s="85" t="str">
        <f>VLOOKUP(D217,'Phase apprent &amp; Nature activ'!A$11:B$14,2,0)</f>
        <v>Problème</v>
      </c>
      <c r="F217" s="85">
        <v>2</v>
      </c>
      <c r="G217" s="85" t="str">
        <f t="shared" si="3"/>
        <v>CE1-DL-P-2</v>
      </c>
      <c r="H217" s="48" t="s">
        <v>740</v>
      </c>
      <c r="I217" s="48" t="s">
        <v>741</v>
      </c>
      <c r="J217" s="48" t="s">
        <v>662</v>
      </c>
      <c r="K217" s="90"/>
      <c r="L217" s="90"/>
    </row>
    <row r="218" spans="1:12" ht="29" hidden="1" x14ac:dyDescent="0.35">
      <c r="A218" s="23" t="s">
        <v>79</v>
      </c>
      <c r="B218" s="61" t="s">
        <v>742</v>
      </c>
      <c r="C218" s="82" t="e">
        <v>#NAME?</v>
      </c>
      <c r="D218" s="85" t="s">
        <v>640</v>
      </c>
      <c r="E218" s="85" t="str">
        <f>VLOOKUP(D218,'Phase apprent &amp; Nature activ'!A$11:B$14,2,0)</f>
        <v>Formalisation</v>
      </c>
      <c r="F218" s="85">
        <v>1</v>
      </c>
      <c r="G218" s="85" t="str">
        <f t="shared" si="3"/>
        <v>CE1-EC-F-1</v>
      </c>
      <c r="H218" s="48" t="s">
        <v>743</v>
      </c>
      <c r="I218" s="48" t="s">
        <v>744</v>
      </c>
      <c r="J218" s="48" t="s">
        <v>662</v>
      </c>
      <c r="K218" s="90"/>
      <c r="L218" s="90"/>
    </row>
    <row r="219" spans="1:12" ht="29" hidden="1" x14ac:dyDescent="0.35">
      <c r="A219" s="23" t="s">
        <v>79</v>
      </c>
      <c r="B219" s="61" t="s">
        <v>742</v>
      </c>
      <c r="C219" s="82" t="e">
        <v>#NAME?</v>
      </c>
      <c r="D219" s="85" t="s">
        <v>640</v>
      </c>
      <c r="E219" s="85" t="str">
        <f>VLOOKUP(D219,'Phase apprent &amp; Nature activ'!A$11:B$14,2,0)</f>
        <v>Formalisation</v>
      </c>
      <c r="F219" s="85">
        <v>2</v>
      </c>
      <c r="G219" s="85" t="str">
        <f t="shared" si="3"/>
        <v>CE1-EC-F-2</v>
      </c>
      <c r="H219" s="48" t="s">
        <v>743</v>
      </c>
      <c r="I219" s="48" t="s">
        <v>745</v>
      </c>
      <c r="J219" s="48" t="s">
        <v>662</v>
      </c>
      <c r="K219" s="90"/>
      <c r="L219" s="90"/>
    </row>
    <row r="220" spans="1:12" ht="29" hidden="1" x14ac:dyDescent="0.35">
      <c r="A220" s="23" t="s">
        <v>79</v>
      </c>
      <c r="B220" s="61" t="s">
        <v>742</v>
      </c>
      <c r="C220" s="82" t="e">
        <v>#NAME?</v>
      </c>
      <c r="D220" s="85" t="s">
        <v>640</v>
      </c>
      <c r="E220" s="85" t="str">
        <f>VLOOKUP(D220,'Phase apprent &amp; Nature activ'!A$11:B$14,2,0)</f>
        <v>Formalisation</v>
      </c>
      <c r="F220" s="85">
        <v>3</v>
      </c>
      <c r="G220" s="85" t="str">
        <f t="shared" si="3"/>
        <v>CE1-EC-F-3</v>
      </c>
      <c r="H220" s="48" t="s">
        <v>746</v>
      </c>
      <c r="I220" s="48" t="s">
        <v>747</v>
      </c>
      <c r="J220" s="48" t="s">
        <v>662</v>
      </c>
      <c r="K220" s="90"/>
      <c r="L220" s="90"/>
    </row>
    <row r="221" spans="1:12" ht="29" hidden="1" x14ac:dyDescent="0.35">
      <c r="A221" s="23" t="s">
        <v>79</v>
      </c>
      <c r="B221" s="61" t="s">
        <v>742</v>
      </c>
      <c r="C221" s="82" t="e">
        <v>#NAME?</v>
      </c>
      <c r="D221" s="85" t="s">
        <v>640</v>
      </c>
      <c r="E221" s="85" t="str">
        <f>VLOOKUP(D221,'Phase apprent &amp; Nature activ'!A$11:B$14,2,0)</f>
        <v>Formalisation</v>
      </c>
      <c r="F221" s="85">
        <v>4</v>
      </c>
      <c r="G221" s="85" t="str">
        <f t="shared" si="3"/>
        <v>CE1-EC-F-4</v>
      </c>
      <c r="H221" s="48" t="s">
        <v>748</v>
      </c>
      <c r="I221" s="48" t="s">
        <v>749</v>
      </c>
      <c r="J221" s="48" t="s">
        <v>662</v>
      </c>
      <c r="K221" s="90"/>
      <c r="L221" s="90"/>
    </row>
    <row r="222" spans="1:12" ht="29" hidden="1" x14ac:dyDescent="0.35">
      <c r="A222" s="23" t="s">
        <v>79</v>
      </c>
      <c r="B222" s="61" t="s">
        <v>742</v>
      </c>
      <c r="C222" s="82" t="e">
        <v>#NAME?</v>
      </c>
      <c r="D222" s="85" t="s">
        <v>640</v>
      </c>
      <c r="E222" s="85" t="str">
        <f>VLOOKUP(D222,'Phase apprent &amp; Nature activ'!A$11:B$14,2,0)</f>
        <v>Formalisation</v>
      </c>
      <c r="F222" s="85">
        <v>5</v>
      </c>
      <c r="G222" s="85" t="str">
        <f t="shared" si="3"/>
        <v>CE1-EC-F-5</v>
      </c>
      <c r="H222" s="48" t="s">
        <v>750</v>
      </c>
      <c r="I222" s="48" t="s">
        <v>751</v>
      </c>
      <c r="J222" s="48" t="s">
        <v>662</v>
      </c>
      <c r="K222" s="90"/>
      <c r="L222" s="90"/>
    </row>
    <row r="223" spans="1:12" ht="29" hidden="1" x14ac:dyDescent="0.35">
      <c r="A223" s="23" t="s">
        <v>79</v>
      </c>
      <c r="B223" s="85" t="s">
        <v>870</v>
      </c>
      <c r="C223" s="82" t="e">
        <v>#NAME?</v>
      </c>
      <c r="D223" s="85" t="s">
        <v>637</v>
      </c>
      <c r="E223" s="85" t="str">
        <f>VLOOKUP(D223,'Phase apprent &amp; Nature activ'!A$11:B$14,2,0)</f>
        <v>Introduction/Initiation</v>
      </c>
      <c r="F223" s="85">
        <v>1</v>
      </c>
      <c r="G223" s="85" t="str">
        <f t="shared" si="3"/>
        <v>CE1-BD-I-1</v>
      </c>
      <c r="H223" s="48" t="s">
        <v>808</v>
      </c>
      <c r="I223" s="48" t="s">
        <v>809</v>
      </c>
      <c r="J223" s="48" t="s">
        <v>662</v>
      </c>
      <c r="K223" s="90"/>
      <c r="L223" s="90"/>
    </row>
    <row r="224" spans="1:12" ht="29" hidden="1" x14ac:dyDescent="0.35">
      <c r="A224" s="23" t="s">
        <v>79</v>
      </c>
      <c r="B224" s="85" t="s">
        <v>870</v>
      </c>
      <c r="C224" s="82" t="e">
        <v>#NAME?</v>
      </c>
      <c r="D224" s="85" t="s">
        <v>637</v>
      </c>
      <c r="E224" s="85" t="str">
        <f>VLOOKUP(D224,'Phase apprent &amp; Nature activ'!A$11:B$14,2,0)</f>
        <v>Introduction/Initiation</v>
      </c>
      <c r="F224" s="85">
        <v>2</v>
      </c>
      <c r="G224" s="85" t="str">
        <f t="shared" si="3"/>
        <v>CE1-BD-I-2</v>
      </c>
      <c r="H224" s="48" t="s">
        <v>808</v>
      </c>
      <c r="I224" s="48" t="s">
        <v>810</v>
      </c>
      <c r="J224" s="48" t="s">
        <v>662</v>
      </c>
      <c r="K224" s="90"/>
      <c r="L224" s="90"/>
    </row>
    <row r="225" spans="1:12" ht="43.5" hidden="1" x14ac:dyDescent="0.35">
      <c r="A225" s="23" t="s">
        <v>79</v>
      </c>
      <c r="B225" s="85" t="s">
        <v>870</v>
      </c>
      <c r="C225" s="82" t="e">
        <v>#NAME?</v>
      </c>
      <c r="D225" s="85" t="s">
        <v>87</v>
      </c>
      <c r="E225" s="85" t="str">
        <f>VLOOKUP(D225,'Phase apprent &amp; Nature activ'!A$11:B$14,2,0)</f>
        <v>Manipulation/Entrainement</v>
      </c>
      <c r="F225" s="85">
        <v>1</v>
      </c>
      <c r="G225" s="85" t="str">
        <f t="shared" si="3"/>
        <v>CE1-BD-M-1</v>
      </c>
      <c r="H225" s="48" t="s">
        <v>811</v>
      </c>
      <c r="I225" s="48" t="s">
        <v>812</v>
      </c>
      <c r="J225" s="48" t="s">
        <v>662</v>
      </c>
      <c r="K225" s="90"/>
      <c r="L225" s="90"/>
    </row>
    <row r="226" spans="1:12" ht="43.5" hidden="1" x14ac:dyDescent="0.35">
      <c r="A226" s="23" t="s">
        <v>79</v>
      </c>
      <c r="B226" s="85" t="s">
        <v>870</v>
      </c>
      <c r="C226" s="82" t="e">
        <v>#NAME?</v>
      </c>
      <c r="D226" s="85" t="s">
        <v>87</v>
      </c>
      <c r="E226" s="85" t="str">
        <f>VLOOKUP(D226,'Phase apprent &amp; Nature activ'!A$11:B$14,2,0)</f>
        <v>Manipulation/Entrainement</v>
      </c>
      <c r="F226" s="85">
        <v>2</v>
      </c>
      <c r="G226" s="85" t="str">
        <f t="shared" si="3"/>
        <v>CE1-BD-M-2</v>
      </c>
      <c r="H226" s="48" t="s">
        <v>813</v>
      </c>
      <c r="I226" s="48" t="s">
        <v>814</v>
      </c>
      <c r="J226" s="48" t="s">
        <v>662</v>
      </c>
      <c r="K226" s="90"/>
      <c r="L226" s="90"/>
    </row>
    <row r="227" spans="1:12" ht="29" hidden="1" x14ac:dyDescent="0.35">
      <c r="A227" s="23" t="s">
        <v>79</v>
      </c>
      <c r="B227" s="85" t="s">
        <v>870</v>
      </c>
      <c r="C227" s="82" t="e">
        <v>#NAME?</v>
      </c>
      <c r="D227" s="85" t="s">
        <v>640</v>
      </c>
      <c r="E227" s="85" t="str">
        <f>VLOOKUP(D227,'Phase apprent &amp; Nature activ'!A$11:B$14,2,0)</f>
        <v>Formalisation</v>
      </c>
      <c r="F227" s="85">
        <v>1</v>
      </c>
      <c r="G227" s="85" t="str">
        <f t="shared" si="3"/>
        <v>CE1-BD-F-1</v>
      </c>
      <c r="H227" s="48" t="s">
        <v>813</v>
      </c>
      <c r="I227" s="48" t="s">
        <v>809</v>
      </c>
      <c r="J227" s="48" t="s">
        <v>662</v>
      </c>
      <c r="K227" s="90"/>
      <c r="L227" s="90"/>
    </row>
    <row r="228" spans="1:12" ht="29" hidden="1" x14ac:dyDescent="0.35">
      <c r="A228" s="23" t="s">
        <v>79</v>
      </c>
      <c r="B228" s="85" t="s">
        <v>870</v>
      </c>
      <c r="C228" s="82" t="e">
        <v>#NAME?</v>
      </c>
      <c r="D228" s="85" t="s">
        <v>640</v>
      </c>
      <c r="E228" s="85" t="str">
        <f>VLOOKUP(D228,'Phase apprent &amp; Nature activ'!A$11:B$14,2,0)</f>
        <v>Formalisation</v>
      </c>
      <c r="F228" s="85">
        <v>2</v>
      </c>
      <c r="G228" s="85" t="str">
        <f t="shared" si="3"/>
        <v>CE1-BD-F-2</v>
      </c>
      <c r="H228" s="48" t="s">
        <v>813</v>
      </c>
      <c r="I228" s="48" t="s">
        <v>810</v>
      </c>
      <c r="J228" s="48" t="s">
        <v>662</v>
      </c>
      <c r="K228" s="90"/>
      <c r="L228" s="90"/>
    </row>
    <row r="229" spans="1:12" ht="29" hidden="1" x14ac:dyDescent="0.35">
      <c r="A229" s="23" t="s">
        <v>79</v>
      </c>
      <c r="B229" s="85" t="s">
        <v>815</v>
      </c>
      <c r="C229" s="82" t="e">
        <v>#NAME?</v>
      </c>
      <c r="D229" s="85" t="s">
        <v>637</v>
      </c>
      <c r="E229" s="85" t="str">
        <f>VLOOKUP(D229,'Phase apprent &amp; Nature activ'!A$11:B$14,2,0)</f>
        <v>Introduction/Initiation</v>
      </c>
      <c r="F229" s="85">
        <v>1</v>
      </c>
      <c r="G229" s="85" t="str">
        <f t="shared" si="3"/>
        <v>CE1-AD1-I-1</v>
      </c>
      <c r="H229" s="48" t="s">
        <v>816</v>
      </c>
      <c r="I229" s="15"/>
      <c r="J229" s="48" t="s">
        <v>662</v>
      </c>
      <c r="K229" s="93"/>
      <c r="L229" s="93"/>
    </row>
    <row r="230" spans="1:12" ht="29" hidden="1" x14ac:dyDescent="0.35">
      <c r="A230" s="23" t="s">
        <v>79</v>
      </c>
      <c r="B230" s="85" t="s">
        <v>815</v>
      </c>
      <c r="C230" s="82" t="e">
        <v>#NAME?</v>
      </c>
      <c r="D230" s="85" t="s">
        <v>637</v>
      </c>
      <c r="E230" s="85" t="str">
        <f>VLOOKUP(D230,'Phase apprent &amp; Nature activ'!A$11:B$14,2,0)</f>
        <v>Introduction/Initiation</v>
      </c>
      <c r="F230" s="85">
        <v>2</v>
      </c>
      <c r="G230" s="85" t="str">
        <f t="shared" si="3"/>
        <v>CE1-AD1-I-2</v>
      </c>
      <c r="H230" s="48" t="s">
        <v>817</v>
      </c>
      <c r="I230" s="15"/>
      <c r="J230" s="48" t="s">
        <v>662</v>
      </c>
      <c r="K230" s="93"/>
      <c r="L230" s="93"/>
    </row>
    <row r="231" spans="1:12" ht="29" hidden="1" x14ac:dyDescent="0.35">
      <c r="A231" s="23" t="s">
        <v>79</v>
      </c>
      <c r="B231" s="85" t="s">
        <v>815</v>
      </c>
      <c r="C231" s="82" t="e">
        <v>#NAME?</v>
      </c>
      <c r="D231" s="85" t="s">
        <v>637</v>
      </c>
      <c r="E231" s="85" t="str">
        <f>VLOOKUP(D231,'Phase apprent &amp; Nature activ'!A$11:B$14,2,0)</f>
        <v>Introduction/Initiation</v>
      </c>
      <c r="F231" s="85">
        <v>3</v>
      </c>
      <c r="G231" s="85" t="str">
        <f t="shared" si="3"/>
        <v>CE1-AD1-I-3</v>
      </c>
      <c r="H231" s="48" t="s">
        <v>818</v>
      </c>
      <c r="I231" s="15"/>
      <c r="J231" s="48" t="s">
        <v>662</v>
      </c>
      <c r="K231" s="93"/>
      <c r="L231" s="93"/>
    </row>
    <row r="232" spans="1:12" ht="29" hidden="1" x14ac:dyDescent="0.35">
      <c r="A232" s="23" t="s">
        <v>79</v>
      </c>
      <c r="B232" s="85" t="s">
        <v>815</v>
      </c>
      <c r="C232" s="82" t="e">
        <v>#NAME?</v>
      </c>
      <c r="D232" s="85" t="s">
        <v>640</v>
      </c>
      <c r="E232" s="85" t="str">
        <f>VLOOKUP(D232,'Phase apprent &amp; Nature activ'!A$11:B$14,2,0)</f>
        <v>Formalisation</v>
      </c>
      <c r="F232" s="85">
        <v>1</v>
      </c>
      <c r="G232" s="85" t="str">
        <f t="shared" si="3"/>
        <v>CE1-AD1-F-1</v>
      </c>
      <c r="H232" s="48" t="s">
        <v>819</v>
      </c>
      <c r="I232" s="15"/>
      <c r="J232" s="48" t="s">
        <v>662</v>
      </c>
      <c r="K232" s="93"/>
      <c r="L232" s="93"/>
    </row>
    <row r="233" spans="1:12" ht="29" hidden="1" x14ac:dyDescent="0.35">
      <c r="A233" s="23" t="s">
        <v>79</v>
      </c>
      <c r="B233" s="85" t="s">
        <v>820</v>
      </c>
      <c r="C233" s="82" t="e">
        <v>#NAME?</v>
      </c>
      <c r="D233" s="85" t="s">
        <v>637</v>
      </c>
      <c r="E233" s="85" t="str">
        <f>VLOOKUP(D233,'Phase apprent &amp; Nature activ'!A$11:B$14,2,0)</f>
        <v>Introduction/Initiation</v>
      </c>
      <c r="F233" s="85">
        <v>1</v>
      </c>
      <c r="G233" s="85" t="str">
        <f t="shared" si="3"/>
        <v>CE1-AD2-I-1</v>
      </c>
      <c r="H233" s="48" t="s">
        <v>821</v>
      </c>
      <c r="I233" s="15"/>
      <c r="J233" s="48" t="s">
        <v>662</v>
      </c>
      <c r="K233" s="93"/>
      <c r="L233" s="93"/>
    </row>
    <row r="234" spans="1:12" ht="29" hidden="1" x14ac:dyDescent="0.35">
      <c r="A234" s="23" t="s">
        <v>79</v>
      </c>
      <c r="B234" s="85" t="s">
        <v>820</v>
      </c>
      <c r="C234" s="82" t="e">
        <v>#NAME?</v>
      </c>
      <c r="D234" s="85" t="s">
        <v>637</v>
      </c>
      <c r="E234" s="85" t="str">
        <f>VLOOKUP(D234,'Phase apprent &amp; Nature activ'!A$11:B$14,2,0)</f>
        <v>Introduction/Initiation</v>
      </c>
      <c r="F234" s="85">
        <v>2</v>
      </c>
      <c r="G234" s="85" t="str">
        <f t="shared" si="3"/>
        <v>CE1-AD2-I-2</v>
      </c>
      <c r="H234" s="48" t="s">
        <v>822</v>
      </c>
      <c r="I234" s="15"/>
      <c r="J234" s="48" t="s">
        <v>662</v>
      </c>
      <c r="K234" s="93"/>
      <c r="L234" s="93"/>
    </row>
    <row r="235" spans="1:12" ht="29" hidden="1" x14ac:dyDescent="0.35">
      <c r="A235" s="23" t="s">
        <v>79</v>
      </c>
      <c r="B235" s="85" t="s">
        <v>820</v>
      </c>
      <c r="C235" s="82" t="e">
        <v>#NAME?</v>
      </c>
      <c r="D235" s="85" t="s">
        <v>637</v>
      </c>
      <c r="E235" s="85" t="str">
        <f>VLOOKUP(D235,'Phase apprent &amp; Nature activ'!A$11:B$14,2,0)</f>
        <v>Introduction/Initiation</v>
      </c>
      <c r="F235" s="85">
        <v>3</v>
      </c>
      <c r="G235" s="85" t="str">
        <f t="shared" si="3"/>
        <v>CE1-AD2-I-3</v>
      </c>
      <c r="H235" s="48" t="s">
        <v>823</v>
      </c>
      <c r="I235" s="15"/>
      <c r="J235" s="48" t="s">
        <v>662</v>
      </c>
      <c r="K235" s="93"/>
      <c r="L235" s="93"/>
    </row>
    <row r="236" spans="1:12" ht="29" hidden="1" x14ac:dyDescent="0.35">
      <c r="A236" s="23" t="s">
        <v>79</v>
      </c>
      <c r="B236" s="85" t="s">
        <v>820</v>
      </c>
      <c r="C236" s="82" t="e">
        <v>#NAME?</v>
      </c>
      <c r="D236" s="85" t="s">
        <v>637</v>
      </c>
      <c r="E236" s="85" t="str">
        <f>VLOOKUP(D236,'Phase apprent &amp; Nature activ'!A$11:B$14,2,0)</f>
        <v>Introduction/Initiation</v>
      </c>
      <c r="F236" s="85">
        <v>4</v>
      </c>
      <c r="G236" s="85" t="str">
        <f t="shared" si="3"/>
        <v>CE1-AD2-I-4</v>
      </c>
      <c r="H236" s="48" t="s">
        <v>824</v>
      </c>
      <c r="I236" s="15"/>
      <c r="J236" s="48" t="s">
        <v>662</v>
      </c>
      <c r="K236" s="93"/>
      <c r="L236" s="93"/>
    </row>
    <row r="237" spans="1:12" ht="29" hidden="1" x14ac:dyDescent="0.35">
      <c r="A237" s="23" t="s">
        <v>79</v>
      </c>
      <c r="B237" s="85" t="s">
        <v>820</v>
      </c>
      <c r="C237" s="82" t="e">
        <v>#NAME?</v>
      </c>
      <c r="D237" s="85" t="s">
        <v>640</v>
      </c>
      <c r="E237" s="85" t="str">
        <f>VLOOKUP(D237,'Phase apprent &amp; Nature activ'!A$11:B$14,2,0)</f>
        <v>Formalisation</v>
      </c>
      <c r="F237" s="85">
        <v>1</v>
      </c>
      <c r="G237" s="85" t="str">
        <f t="shared" si="3"/>
        <v>CE1-AD2-F-1</v>
      </c>
      <c r="H237" s="48" t="s">
        <v>819</v>
      </c>
      <c r="I237" s="15"/>
      <c r="J237" s="48" t="s">
        <v>662</v>
      </c>
      <c r="K237" s="93"/>
      <c r="L237" s="93"/>
    </row>
    <row r="238" spans="1:12" ht="29" hidden="1" x14ac:dyDescent="0.35">
      <c r="A238" s="23" t="s">
        <v>79</v>
      </c>
      <c r="B238" s="85" t="s">
        <v>820</v>
      </c>
      <c r="C238" s="82" t="e">
        <v>#NAME?</v>
      </c>
      <c r="D238" s="85" t="s">
        <v>87</v>
      </c>
      <c r="E238" s="85" t="str">
        <f>VLOOKUP(D238,'Phase apprent &amp; Nature activ'!A$11:B$14,2,0)</f>
        <v>Manipulation/Entrainement</v>
      </c>
      <c r="F238" s="85">
        <v>1</v>
      </c>
      <c r="G238" s="85" t="str">
        <f t="shared" si="3"/>
        <v>CE1-AD2-M-1</v>
      </c>
      <c r="H238" s="48" t="s">
        <v>825</v>
      </c>
      <c r="I238" s="15"/>
      <c r="J238" s="48" t="s">
        <v>662</v>
      </c>
      <c r="K238" s="93"/>
      <c r="L238" s="93"/>
    </row>
    <row r="239" spans="1:12" ht="29" hidden="1" x14ac:dyDescent="0.35">
      <c r="A239" s="23" t="s">
        <v>79</v>
      </c>
      <c r="B239" s="85" t="s">
        <v>820</v>
      </c>
      <c r="C239" s="82" t="e">
        <v>#NAME?</v>
      </c>
      <c r="D239" s="85" t="s">
        <v>87</v>
      </c>
      <c r="E239" s="85" t="str">
        <f>VLOOKUP(D239,'Phase apprent &amp; Nature activ'!A$11:B$14,2,0)</f>
        <v>Manipulation/Entrainement</v>
      </c>
      <c r="F239" s="85">
        <v>2</v>
      </c>
      <c r="G239" s="85" t="str">
        <f t="shared" si="3"/>
        <v>CE1-AD2-M-2</v>
      </c>
      <c r="H239" s="48" t="s">
        <v>826</v>
      </c>
      <c r="I239" s="15"/>
      <c r="J239" s="48" t="s">
        <v>662</v>
      </c>
      <c r="K239" s="93"/>
      <c r="L239" s="93"/>
    </row>
    <row r="240" spans="1:12" ht="29" hidden="1" x14ac:dyDescent="0.35">
      <c r="A240" s="23" t="s">
        <v>79</v>
      </c>
      <c r="B240" s="85" t="s">
        <v>820</v>
      </c>
      <c r="C240" s="82" t="e">
        <v>#NAME?</v>
      </c>
      <c r="D240" s="85" t="s">
        <v>87</v>
      </c>
      <c r="E240" s="85" t="str">
        <f>VLOOKUP(D240,'Phase apprent &amp; Nature activ'!A$11:B$14,2,0)</f>
        <v>Manipulation/Entrainement</v>
      </c>
      <c r="F240" s="85">
        <v>3</v>
      </c>
      <c r="G240" s="85" t="str">
        <f t="shared" si="3"/>
        <v>CE1-AD2-M-3</v>
      </c>
      <c r="H240" s="48" t="s">
        <v>827</v>
      </c>
      <c r="I240" s="15"/>
      <c r="J240" s="48" t="s">
        <v>662</v>
      </c>
      <c r="K240" s="93"/>
      <c r="L240" s="93"/>
    </row>
    <row r="241" spans="1:12" ht="29" hidden="1" x14ac:dyDescent="0.35">
      <c r="A241" s="23" t="s">
        <v>79</v>
      </c>
      <c r="B241" s="85" t="s">
        <v>820</v>
      </c>
      <c r="C241" s="82" t="e">
        <v>#NAME?</v>
      </c>
      <c r="D241" s="85" t="s">
        <v>87</v>
      </c>
      <c r="E241" s="85" t="str">
        <f>VLOOKUP(D241,'Phase apprent &amp; Nature activ'!A$11:B$14,2,0)</f>
        <v>Manipulation/Entrainement</v>
      </c>
      <c r="F241" s="85">
        <v>4</v>
      </c>
      <c r="G241" s="85" t="str">
        <f t="shared" si="3"/>
        <v>CE1-AD2-M-4</v>
      </c>
      <c r="H241" s="48" t="s">
        <v>828</v>
      </c>
      <c r="I241" s="15"/>
      <c r="J241" s="48" t="s">
        <v>662</v>
      </c>
      <c r="K241" s="93"/>
      <c r="L241" s="93"/>
    </row>
    <row r="242" spans="1:12" ht="29" hidden="1" x14ac:dyDescent="0.35">
      <c r="A242" s="23" t="s">
        <v>79</v>
      </c>
      <c r="B242" s="85" t="s">
        <v>829</v>
      </c>
      <c r="C242" s="82" t="e">
        <v>#NAME?</v>
      </c>
      <c r="D242" s="85" t="s">
        <v>640</v>
      </c>
      <c r="E242" s="85" t="str">
        <f>VLOOKUP(D242,'Phase apprent &amp; Nature activ'!A$11:B$14,2,0)</f>
        <v>Formalisation</v>
      </c>
      <c r="F242" s="85">
        <v>1</v>
      </c>
      <c r="G242" s="85" t="str">
        <f t="shared" si="3"/>
        <v>CE1-AD3-F-1</v>
      </c>
      <c r="H242" s="48" t="s">
        <v>830</v>
      </c>
      <c r="I242" s="15"/>
      <c r="J242" s="48" t="s">
        <v>662</v>
      </c>
      <c r="K242" s="93"/>
      <c r="L242" s="93"/>
    </row>
    <row r="243" spans="1:12" ht="29" hidden="1" x14ac:dyDescent="0.35">
      <c r="A243" s="23" t="s">
        <v>79</v>
      </c>
      <c r="B243" s="85" t="s">
        <v>829</v>
      </c>
      <c r="C243" s="82" t="e">
        <v>#NAME?</v>
      </c>
      <c r="D243" s="85" t="s">
        <v>640</v>
      </c>
      <c r="E243" s="85" t="str">
        <f>VLOOKUP(D243,'Phase apprent &amp; Nature activ'!A$11:B$14,2,0)</f>
        <v>Formalisation</v>
      </c>
      <c r="F243" s="85">
        <v>2</v>
      </c>
      <c r="G243" s="85" t="str">
        <f t="shared" si="3"/>
        <v>CE1-AD3-F-2</v>
      </c>
      <c r="H243" s="48" t="s">
        <v>831</v>
      </c>
      <c r="I243" s="15"/>
      <c r="J243" s="48" t="s">
        <v>662</v>
      </c>
      <c r="K243" s="93"/>
      <c r="L243" s="93"/>
    </row>
    <row r="244" spans="1:12" ht="29" hidden="1" x14ac:dyDescent="0.35">
      <c r="A244" s="23" t="s">
        <v>79</v>
      </c>
      <c r="B244" s="85" t="s">
        <v>829</v>
      </c>
      <c r="C244" s="82" t="e">
        <v>#NAME?</v>
      </c>
      <c r="D244" s="85" t="s">
        <v>640</v>
      </c>
      <c r="E244" s="85" t="str">
        <f>VLOOKUP(D244,'Phase apprent &amp; Nature activ'!A$11:B$14,2,0)</f>
        <v>Formalisation</v>
      </c>
      <c r="F244" s="85">
        <v>3</v>
      </c>
      <c r="G244" s="85" t="str">
        <f t="shared" si="3"/>
        <v>CE1-AD3-F-3</v>
      </c>
      <c r="H244" s="48" t="s">
        <v>832</v>
      </c>
      <c r="I244" s="15"/>
      <c r="J244" s="48" t="s">
        <v>662</v>
      </c>
      <c r="K244" s="93"/>
      <c r="L244" s="93"/>
    </row>
    <row r="245" spans="1:12" ht="29" hidden="1" x14ac:dyDescent="0.35">
      <c r="A245" s="23" t="s">
        <v>79</v>
      </c>
      <c r="B245" s="85" t="s">
        <v>829</v>
      </c>
      <c r="C245" s="82" t="e">
        <v>#NAME?</v>
      </c>
      <c r="D245" s="85" t="s">
        <v>640</v>
      </c>
      <c r="E245" s="85" t="str">
        <f>VLOOKUP(D245,'Phase apprent &amp; Nature activ'!A$11:B$14,2,0)</f>
        <v>Formalisation</v>
      </c>
      <c r="F245" s="85">
        <v>4</v>
      </c>
      <c r="G245" s="85" t="str">
        <f t="shared" si="3"/>
        <v>CE1-AD3-F-4</v>
      </c>
      <c r="H245" s="48" t="s">
        <v>833</v>
      </c>
      <c r="I245" s="15"/>
      <c r="J245" s="48" t="s">
        <v>662</v>
      </c>
      <c r="K245" s="93"/>
      <c r="L245" s="93"/>
    </row>
    <row r="246" spans="1:12" ht="29" hidden="1" x14ac:dyDescent="0.35">
      <c r="A246" s="23" t="s">
        <v>79</v>
      </c>
      <c r="B246" s="85" t="s">
        <v>834</v>
      </c>
      <c r="C246" s="82" t="e">
        <v>#NAME?</v>
      </c>
      <c r="D246" s="85" t="s">
        <v>637</v>
      </c>
      <c r="E246" s="85" t="str">
        <f>VLOOKUP(D246,'Phase apprent &amp; Nature activ'!A$11:B$14,2,0)</f>
        <v>Introduction/Initiation</v>
      </c>
      <c r="F246" s="85">
        <v>1</v>
      </c>
      <c r="G246" s="85" t="str">
        <f t="shared" si="3"/>
        <v>CE1-AD4-I-1</v>
      </c>
      <c r="H246" s="48" t="s">
        <v>871</v>
      </c>
      <c r="I246" s="15"/>
      <c r="J246" s="48" t="s">
        <v>662</v>
      </c>
      <c r="K246" s="93"/>
      <c r="L246" s="93"/>
    </row>
    <row r="247" spans="1:12" ht="43.5" hidden="1" x14ac:dyDescent="0.35">
      <c r="A247" s="23" t="s">
        <v>79</v>
      </c>
      <c r="B247" s="85" t="s">
        <v>834</v>
      </c>
      <c r="C247" s="82" t="e">
        <v>#NAME?</v>
      </c>
      <c r="D247" s="85" t="s">
        <v>640</v>
      </c>
      <c r="E247" s="85" t="str">
        <f>VLOOKUP(D247,'Phase apprent &amp; Nature activ'!A$11:B$14,2,0)</f>
        <v>Formalisation</v>
      </c>
      <c r="F247" s="85">
        <v>1</v>
      </c>
      <c r="G247" s="85" t="str">
        <f t="shared" si="3"/>
        <v>CE1-AD4-F-1</v>
      </c>
      <c r="H247" s="48" t="s">
        <v>872</v>
      </c>
      <c r="I247" s="15"/>
      <c r="J247" s="48" t="s">
        <v>662</v>
      </c>
      <c r="K247" s="93"/>
      <c r="L247" s="93"/>
    </row>
    <row r="248" spans="1:12" ht="29" hidden="1" x14ac:dyDescent="0.35">
      <c r="A248" s="23" t="s">
        <v>79</v>
      </c>
      <c r="B248" s="85" t="s">
        <v>834</v>
      </c>
      <c r="C248" s="82" t="e">
        <v>#NAME?</v>
      </c>
      <c r="D248" s="85" t="s">
        <v>640</v>
      </c>
      <c r="E248" s="85" t="str">
        <f>VLOOKUP(D248,'Phase apprent &amp; Nature activ'!A$11:B$14,2,0)</f>
        <v>Formalisation</v>
      </c>
      <c r="F248" s="85">
        <v>2</v>
      </c>
      <c r="G248" s="85" t="str">
        <f t="shared" si="3"/>
        <v>CE1-AD4-F-2</v>
      </c>
      <c r="H248" s="48" t="s">
        <v>873</v>
      </c>
      <c r="I248" s="15"/>
      <c r="J248" s="48" t="s">
        <v>662</v>
      </c>
      <c r="K248" s="93"/>
      <c r="L248" s="93"/>
    </row>
    <row r="249" spans="1:12" ht="43.5" hidden="1" x14ac:dyDescent="0.35">
      <c r="A249" s="23" t="s">
        <v>79</v>
      </c>
      <c r="B249" s="85" t="s">
        <v>834</v>
      </c>
      <c r="C249" s="82" t="e">
        <v>#NAME?</v>
      </c>
      <c r="D249" s="85" t="s">
        <v>640</v>
      </c>
      <c r="E249" s="85" t="str">
        <f>VLOOKUP(D249,'Phase apprent &amp; Nature activ'!A$11:B$14,2,0)</f>
        <v>Formalisation</v>
      </c>
      <c r="F249" s="85">
        <v>3</v>
      </c>
      <c r="G249" s="85" t="str">
        <f t="shared" si="3"/>
        <v>CE1-AD4-F-3</v>
      </c>
      <c r="H249" s="48" t="s">
        <v>874</v>
      </c>
      <c r="I249" s="15"/>
      <c r="J249" s="48" t="s">
        <v>662</v>
      </c>
      <c r="K249" s="93"/>
      <c r="L249" s="93"/>
    </row>
    <row r="250" spans="1:12" ht="43.5" hidden="1" x14ac:dyDescent="0.35">
      <c r="A250" s="23" t="s">
        <v>79</v>
      </c>
      <c r="B250" s="85" t="s">
        <v>839</v>
      </c>
      <c r="C250" s="82" t="e">
        <v>#NAME?</v>
      </c>
      <c r="D250" s="85" t="s">
        <v>637</v>
      </c>
      <c r="E250" s="85" t="str">
        <f>VLOOKUP(D250,'Phase apprent &amp; Nature activ'!A$11:B$14,2,0)</f>
        <v>Introduction/Initiation</v>
      </c>
      <c r="F250" s="85">
        <v>1</v>
      </c>
      <c r="G250" s="85" t="str">
        <f t="shared" si="3"/>
        <v>CE1-SO1-I-1</v>
      </c>
      <c r="H250" s="48" t="s">
        <v>840</v>
      </c>
      <c r="I250" s="15"/>
      <c r="J250" s="48" t="s">
        <v>662</v>
      </c>
      <c r="K250" s="93"/>
      <c r="L250" s="93"/>
    </row>
    <row r="251" spans="1:12" ht="43.5" hidden="1" x14ac:dyDescent="0.35">
      <c r="A251" s="23" t="s">
        <v>79</v>
      </c>
      <c r="B251" s="85" t="s">
        <v>839</v>
      </c>
      <c r="C251" s="82" t="e">
        <v>#NAME?</v>
      </c>
      <c r="D251" s="85" t="s">
        <v>637</v>
      </c>
      <c r="E251" s="85" t="str">
        <f>VLOOKUP(D251,'Phase apprent &amp; Nature activ'!A$11:B$14,2,0)</f>
        <v>Introduction/Initiation</v>
      </c>
      <c r="F251" s="85">
        <v>2</v>
      </c>
      <c r="G251" s="85" t="str">
        <f t="shared" si="3"/>
        <v>CE1-SO1-I-2</v>
      </c>
      <c r="H251" s="48" t="s">
        <v>841</v>
      </c>
      <c r="I251" s="15"/>
      <c r="J251" s="48" t="s">
        <v>662</v>
      </c>
      <c r="K251" s="93"/>
      <c r="L251" s="93"/>
    </row>
    <row r="252" spans="1:12" ht="43.5" hidden="1" x14ac:dyDescent="0.35">
      <c r="A252" s="23" t="s">
        <v>79</v>
      </c>
      <c r="B252" s="85" t="s">
        <v>839</v>
      </c>
      <c r="C252" s="82" t="e">
        <v>#NAME?</v>
      </c>
      <c r="D252" s="85" t="s">
        <v>637</v>
      </c>
      <c r="E252" s="85" t="str">
        <f>VLOOKUP(D252,'Phase apprent &amp; Nature activ'!A$11:B$14,2,0)</f>
        <v>Introduction/Initiation</v>
      </c>
      <c r="F252" s="85">
        <v>3</v>
      </c>
      <c r="G252" s="85" t="str">
        <f t="shared" si="3"/>
        <v>CE1-SO1-I-3</v>
      </c>
      <c r="H252" s="48" t="s">
        <v>842</v>
      </c>
      <c r="I252" s="15"/>
      <c r="J252" s="48" t="s">
        <v>662</v>
      </c>
      <c r="K252" s="93"/>
      <c r="L252" s="93"/>
    </row>
    <row r="253" spans="1:12" ht="29" hidden="1" x14ac:dyDescent="0.35">
      <c r="A253" s="23" t="s">
        <v>79</v>
      </c>
      <c r="B253" s="85" t="s">
        <v>839</v>
      </c>
      <c r="C253" s="82" t="e">
        <v>#NAME?</v>
      </c>
      <c r="D253" s="85" t="s">
        <v>640</v>
      </c>
      <c r="E253" s="85" t="str">
        <f>VLOOKUP(D253,'Phase apprent &amp; Nature activ'!A$11:B$14,2,0)</f>
        <v>Formalisation</v>
      </c>
      <c r="F253" s="85">
        <v>1</v>
      </c>
      <c r="G253" s="85" t="str">
        <f t="shared" si="3"/>
        <v>CE1-SO1-F-1</v>
      </c>
      <c r="H253" s="48" t="s">
        <v>819</v>
      </c>
      <c r="I253" s="15"/>
      <c r="J253" s="48" t="s">
        <v>662</v>
      </c>
      <c r="K253" s="93"/>
      <c r="L253" s="93"/>
    </row>
    <row r="254" spans="1:12" ht="29" hidden="1" x14ac:dyDescent="0.35">
      <c r="A254" s="23" t="s">
        <v>79</v>
      </c>
      <c r="B254" s="85" t="s">
        <v>844</v>
      </c>
      <c r="C254" s="82" t="e">
        <v>#NAME?</v>
      </c>
      <c r="D254" s="85" t="s">
        <v>637</v>
      </c>
      <c r="E254" s="85" t="str">
        <f>VLOOKUP(D254,'Phase apprent &amp; Nature activ'!A$11:B$14,2,0)</f>
        <v>Introduction/Initiation</v>
      </c>
      <c r="F254" s="85">
        <v>1</v>
      </c>
      <c r="G254" s="85" t="str">
        <f t="shared" si="3"/>
        <v>CE1-SO2-I-1</v>
      </c>
      <c r="H254" s="48" t="s">
        <v>845</v>
      </c>
      <c r="I254" s="15"/>
      <c r="J254" s="48" t="s">
        <v>662</v>
      </c>
      <c r="K254" s="93"/>
      <c r="L254" s="93"/>
    </row>
    <row r="255" spans="1:12" ht="29" hidden="1" x14ac:dyDescent="0.35">
      <c r="A255" s="23" t="s">
        <v>79</v>
      </c>
      <c r="B255" s="85" t="s">
        <v>844</v>
      </c>
      <c r="C255" s="82" t="e">
        <v>#NAME?</v>
      </c>
      <c r="D255" s="85" t="s">
        <v>637</v>
      </c>
      <c r="E255" s="85" t="str">
        <f>VLOOKUP(D255,'Phase apprent &amp; Nature activ'!A$11:B$14,2,0)</f>
        <v>Introduction/Initiation</v>
      </c>
      <c r="F255" s="85">
        <v>2</v>
      </c>
      <c r="G255" s="85" t="str">
        <f t="shared" si="3"/>
        <v>CE1-SO2-I-2</v>
      </c>
      <c r="H255" s="48" t="s">
        <v>846</v>
      </c>
      <c r="I255" s="15"/>
      <c r="J255" s="48" t="s">
        <v>662</v>
      </c>
      <c r="K255" s="93"/>
      <c r="L255" s="93"/>
    </row>
    <row r="256" spans="1:12" ht="29" hidden="1" x14ac:dyDescent="0.35">
      <c r="A256" s="23" t="s">
        <v>79</v>
      </c>
      <c r="B256" s="85" t="s">
        <v>844</v>
      </c>
      <c r="C256" s="82" t="e">
        <v>#NAME?</v>
      </c>
      <c r="D256" s="85" t="s">
        <v>637</v>
      </c>
      <c r="E256" s="85" t="str">
        <f>VLOOKUP(D256,'Phase apprent &amp; Nature activ'!A$11:B$14,2,0)</f>
        <v>Introduction/Initiation</v>
      </c>
      <c r="F256" s="85">
        <v>3</v>
      </c>
      <c r="G256" s="85" t="str">
        <f t="shared" si="3"/>
        <v>CE1-SO2-I-3</v>
      </c>
      <c r="H256" s="48" t="s">
        <v>847</v>
      </c>
      <c r="I256" s="15"/>
      <c r="J256" s="48" t="s">
        <v>662</v>
      </c>
      <c r="K256" s="93"/>
      <c r="L256" s="93"/>
    </row>
    <row r="257" spans="1:12" ht="29" hidden="1" x14ac:dyDescent="0.35">
      <c r="A257" s="23" t="s">
        <v>79</v>
      </c>
      <c r="B257" s="85" t="s">
        <v>844</v>
      </c>
      <c r="C257" s="82" t="e">
        <v>#NAME?</v>
      </c>
      <c r="D257" s="85" t="s">
        <v>637</v>
      </c>
      <c r="E257" s="85" t="str">
        <f>VLOOKUP(D257,'Phase apprent &amp; Nature activ'!A$11:B$14,2,0)</f>
        <v>Introduction/Initiation</v>
      </c>
      <c r="F257" s="85">
        <v>4</v>
      </c>
      <c r="G257" s="85" t="str">
        <f t="shared" si="3"/>
        <v>CE1-SO2-I-4</v>
      </c>
      <c r="H257" s="48" t="s">
        <v>848</v>
      </c>
      <c r="I257" s="15"/>
      <c r="J257" s="48" t="s">
        <v>662</v>
      </c>
      <c r="K257" s="93"/>
      <c r="L257" s="93"/>
    </row>
    <row r="258" spans="1:12" ht="29" hidden="1" x14ac:dyDescent="0.35">
      <c r="A258" s="23" t="s">
        <v>79</v>
      </c>
      <c r="B258" s="85" t="s">
        <v>844</v>
      </c>
      <c r="C258" s="82" t="e">
        <v>#NAME?</v>
      </c>
      <c r="D258" s="85" t="s">
        <v>637</v>
      </c>
      <c r="E258" s="85" t="str">
        <f>VLOOKUP(D258,'Phase apprent &amp; Nature activ'!A$11:B$14,2,0)</f>
        <v>Introduction/Initiation</v>
      </c>
      <c r="F258" s="85">
        <v>5</v>
      </c>
      <c r="G258" s="85" t="str">
        <f t="shared" ref="G258:G321" si="4">CONCATENATE(A258,"-",B258,"-",D258,"-",F258)</f>
        <v>CE1-SO2-I-5</v>
      </c>
      <c r="H258" s="48" t="s">
        <v>849</v>
      </c>
      <c r="I258" s="15"/>
      <c r="J258" s="48" t="s">
        <v>662</v>
      </c>
      <c r="K258" s="93"/>
      <c r="L258" s="93"/>
    </row>
    <row r="259" spans="1:12" ht="29" hidden="1" x14ac:dyDescent="0.35">
      <c r="A259" s="23" t="s">
        <v>79</v>
      </c>
      <c r="B259" s="85" t="s">
        <v>844</v>
      </c>
      <c r="C259" s="82" t="e">
        <v>#NAME?</v>
      </c>
      <c r="D259" s="85" t="s">
        <v>640</v>
      </c>
      <c r="E259" s="85" t="str">
        <f>VLOOKUP(D259,'Phase apprent &amp; Nature activ'!A$11:B$14,2,0)</f>
        <v>Formalisation</v>
      </c>
      <c r="F259" s="85">
        <v>1</v>
      </c>
      <c r="G259" s="85" t="str">
        <f t="shared" si="4"/>
        <v>CE1-SO2-F-1</v>
      </c>
      <c r="H259" s="48" t="s">
        <v>843</v>
      </c>
      <c r="I259" s="15"/>
      <c r="J259" s="48" t="s">
        <v>662</v>
      </c>
      <c r="K259" s="93"/>
      <c r="L259" s="93"/>
    </row>
    <row r="260" spans="1:12" ht="29" hidden="1" x14ac:dyDescent="0.35">
      <c r="A260" s="23" t="s">
        <v>79</v>
      </c>
      <c r="B260" s="85" t="s">
        <v>844</v>
      </c>
      <c r="C260" s="82" t="e">
        <v>#NAME?</v>
      </c>
      <c r="D260" s="85" t="s">
        <v>87</v>
      </c>
      <c r="E260" s="85" t="str">
        <f>VLOOKUP(D260,'Phase apprent &amp; Nature activ'!A$11:B$14,2,0)</f>
        <v>Manipulation/Entrainement</v>
      </c>
      <c r="F260" s="85">
        <v>1</v>
      </c>
      <c r="G260" s="85" t="str">
        <f t="shared" si="4"/>
        <v>CE1-SO2-M-1</v>
      </c>
      <c r="H260" s="48" t="s">
        <v>850</v>
      </c>
      <c r="I260" s="15"/>
      <c r="J260" s="48" t="s">
        <v>662</v>
      </c>
      <c r="K260" s="93"/>
      <c r="L260" s="93"/>
    </row>
    <row r="261" spans="1:12" ht="43.5" hidden="1" x14ac:dyDescent="0.35">
      <c r="A261" s="23" t="s">
        <v>79</v>
      </c>
      <c r="B261" s="85" t="s">
        <v>844</v>
      </c>
      <c r="C261" s="82" t="e">
        <v>#NAME?</v>
      </c>
      <c r="D261" s="85" t="s">
        <v>87</v>
      </c>
      <c r="E261" s="85" t="str">
        <f>VLOOKUP(D261,'Phase apprent &amp; Nature activ'!A$11:B$14,2,0)</f>
        <v>Manipulation/Entrainement</v>
      </c>
      <c r="F261" s="85">
        <v>2</v>
      </c>
      <c r="G261" s="85" t="str">
        <f t="shared" si="4"/>
        <v>CE1-SO2-M-2</v>
      </c>
      <c r="H261" s="48" t="s">
        <v>851</v>
      </c>
      <c r="I261" s="15"/>
      <c r="J261" s="48" t="s">
        <v>662</v>
      </c>
      <c r="K261" s="93"/>
      <c r="L261" s="93"/>
    </row>
    <row r="262" spans="1:12" ht="43.5" hidden="1" x14ac:dyDescent="0.35">
      <c r="A262" s="23" t="s">
        <v>79</v>
      </c>
      <c r="B262" s="85" t="s">
        <v>844</v>
      </c>
      <c r="C262" s="82" t="e">
        <v>#NAME?</v>
      </c>
      <c r="D262" s="85" t="s">
        <v>87</v>
      </c>
      <c r="E262" s="85" t="str">
        <f>VLOOKUP(D262,'Phase apprent &amp; Nature activ'!A$11:B$14,2,0)</f>
        <v>Manipulation/Entrainement</v>
      </c>
      <c r="F262" s="85">
        <v>3</v>
      </c>
      <c r="G262" s="85" t="str">
        <f t="shared" si="4"/>
        <v>CE1-SO2-M-3</v>
      </c>
      <c r="H262" s="48" t="s">
        <v>852</v>
      </c>
      <c r="I262" s="15"/>
      <c r="J262" s="48" t="s">
        <v>662</v>
      </c>
      <c r="K262" s="93"/>
      <c r="L262" s="93"/>
    </row>
    <row r="263" spans="1:12" ht="43.5" hidden="1" x14ac:dyDescent="0.35">
      <c r="A263" s="23" t="s">
        <v>79</v>
      </c>
      <c r="B263" s="85" t="s">
        <v>844</v>
      </c>
      <c r="C263" s="82" t="e">
        <v>#NAME?</v>
      </c>
      <c r="D263" s="85" t="s">
        <v>87</v>
      </c>
      <c r="E263" s="85" t="str">
        <f>VLOOKUP(D263,'Phase apprent &amp; Nature activ'!A$11:B$14,2,0)</f>
        <v>Manipulation/Entrainement</v>
      </c>
      <c r="F263" s="85">
        <v>4</v>
      </c>
      <c r="G263" s="85" t="str">
        <f t="shared" si="4"/>
        <v>CE1-SO2-M-4</v>
      </c>
      <c r="H263" s="48" t="s">
        <v>853</v>
      </c>
      <c r="I263" s="15"/>
      <c r="J263" s="48" t="s">
        <v>662</v>
      </c>
      <c r="K263" s="93"/>
      <c r="L263" s="93"/>
    </row>
    <row r="264" spans="1:12" ht="29" hidden="1" x14ac:dyDescent="0.35">
      <c r="A264" s="23" t="s">
        <v>79</v>
      </c>
      <c r="B264" s="85" t="s">
        <v>854</v>
      </c>
      <c r="C264" s="82" t="e">
        <v>#NAME?</v>
      </c>
      <c r="D264" s="85" t="s">
        <v>640</v>
      </c>
      <c r="E264" s="85" t="str">
        <f>VLOOKUP(D264,'Phase apprent &amp; Nature activ'!A$11:B$14,2,0)</f>
        <v>Formalisation</v>
      </c>
      <c r="F264" s="85">
        <v>1</v>
      </c>
      <c r="G264" s="85" t="str">
        <f t="shared" si="4"/>
        <v>CE1-SO3-F-1</v>
      </c>
      <c r="H264" s="48" t="s">
        <v>855</v>
      </c>
      <c r="I264" s="15"/>
      <c r="J264" s="48" t="s">
        <v>662</v>
      </c>
      <c r="K264" s="93"/>
      <c r="L264" s="93"/>
    </row>
    <row r="265" spans="1:12" ht="43.5" hidden="1" x14ac:dyDescent="0.35">
      <c r="A265" s="23" t="s">
        <v>79</v>
      </c>
      <c r="B265" s="85" t="s">
        <v>854</v>
      </c>
      <c r="C265" s="82" t="e">
        <v>#NAME?</v>
      </c>
      <c r="D265" s="85" t="s">
        <v>640</v>
      </c>
      <c r="E265" s="85" t="str">
        <f>VLOOKUP(D265,'Phase apprent &amp; Nature activ'!A$11:B$14,2,0)</f>
        <v>Formalisation</v>
      </c>
      <c r="F265" s="85">
        <v>2</v>
      </c>
      <c r="G265" s="85" t="str">
        <f t="shared" si="4"/>
        <v>CE1-SO3-F-2</v>
      </c>
      <c r="H265" s="48" t="s">
        <v>856</v>
      </c>
      <c r="I265" s="15"/>
      <c r="J265" s="48" t="s">
        <v>662</v>
      </c>
      <c r="K265" s="93"/>
      <c r="L265" s="93"/>
    </row>
    <row r="266" spans="1:12" ht="29" hidden="1" x14ac:dyDescent="0.35">
      <c r="A266" s="23" t="s">
        <v>79</v>
      </c>
      <c r="B266" s="85" t="s">
        <v>854</v>
      </c>
      <c r="C266" s="82" t="e">
        <v>#NAME?</v>
      </c>
      <c r="D266" s="85" t="s">
        <v>640</v>
      </c>
      <c r="E266" s="85" t="str">
        <f>VLOOKUP(D266,'Phase apprent &amp; Nature activ'!A$11:B$14,2,0)</f>
        <v>Formalisation</v>
      </c>
      <c r="F266" s="85">
        <v>3</v>
      </c>
      <c r="G266" s="85" t="str">
        <f t="shared" si="4"/>
        <v>CE1-SO3-F-3</v>
      </c>
      <c r="H266" s="48" t="s">
        <v>857</v>
      </c>
      <c r="I266" s="15"/>
      <c r="J266" s="48" t="s">
        <v>662</v>
      </c>
      <c r="K266" s="93"/>
      <c r="L266" s="93"/>
    </row>
    <row r="267" spans="1:12" ht="29" hidden="1" x14ac:dyDescent="0.35">
      <c r="A267" s="23" t="s">
        <v>79</v>
      </c>
      <c r="B267" s="85" t="s">
        <v>854</v>
      </c>
      <c r="C267" s="82" t="e">
        <v>#NAME?</v>
      </c>
      <c r="D267" s="85" t="s">
        <v>640</v>
      </c>
      <c r="E267" s="85" t="str">
        <f>VLOOKUP(D267,'Phase apprent &amp; Nature activ'!A$11:B$14,2,0)</f>
        <v>Formalisation</v>
      </c>
      <c r="F267" s="85">
        <v>4</v>
      </c>
      <c r="G267" s="85" t="str">
        <f t="shared" si="4"/>
        <v>CE1-SO3-F-4</v>
      </c>
      <c r="H267" s="48" t="s">
        <v>858</v>
      </c>
      <c r="I267" s="15"/>
      <c r="J267" s="48" t="s">
        <v>662</v>
      </c>
      <c r="K267" s="93"/>
      <c r="L267" s="93"/>
    </row>
    <row r="268" spans="1:12" ht="29" hidden="1" x14ac:dyDescent="0.35">
      <c r="A268" s="23" t="s">
        <v>79</v>
      </c>
      <c r="B268" s="85" t="s">
        <v>875</v>
      </c>
      <c r="C268" s="82" t="e">
        <v>#NAME?</v>
      </c>
      <c r="D268" s="85" t="s">
        <v>637</v>
      </c>
      <c r="E268" s="85" t="str">
        <f>VLOOKUP(D268,'Phase apprent &amp; Nature activ'!A$11:B$14,2,0)</f>
        <v>Introduction/Initiation</v>
      </c>
      <c r="F268" s="85">
        <v>1</v>
      </c>
      <c r="G268" s="85" t="str">
        <f t="shared" si="4"/>
        <v>CE1-SO4-I-1</v>
      </c>
      <c r="H268" s="48" t="s">
        <v>876</v>
      </c>
      <c r="I268" s="15"/>
      <c r="J268" s="48" t="s">
        <v>662</v>
      </c>
      <c r="K268" s="93"/>
      <c r="L268" s="93"/>
    </row>
    <row r="269" spans="1:12" ht="43.5" hidden="1" x14ac:dyDescent="0.35">
      <c r="A269" s="23" t="s">
        <v>79</v>
      </c>
      <c r="B269" s="85" t="s">
        <v>875</v>
      </c>
      <c r="C269" s="82" t="e">
        <v>#NAME?</v>
      </c>
      <c r="D269" s="85" t="s">
        <v>640</v>
      </c>
      <c r="E269" s="85" t="str">
        <f>VLOOKUP(D269,'Phase apprent &amp; Nature activ'!A$11:B$14,2,0)</f>
        <v>Formalisation</v>
      </c>
      <c r="F269" s="85">
        <v>1</v>
      </c>
      <c r="G269" s="85" t="str">
        <f t="shared" si="4"/>
        <v>CE1-SO4-F-1</v>
      </c>
      <c r="H269" s="48" t="s">
        <v>877</v>
      </c>
      <c r="I269" s="15"/>
      <c r="J269" s="48" t="s">
        <v>662</v>
      </c>
      <c r="K269" s="93"/>
      <c r="L269" s="93"/>
    </row>
    <row r="270" spans="1:12" ht="43.5" hidden="1" x14ac:dyDescent="0.35">
      <c r="A270" s="23" t="s">
        <v>79</v>
      </c>
      <c r="B270" s="85" t="s">
        <v>875</v>
      </c>
      <c r="C270" s="82" t="e">
        <v>#NAME?</v>
      </c>
      <c r="D270" s="85" t="s">
        <v>640</v>
      </c>
      <c r="E270" s="85" t="str">
        <f>VLOOKUP(D270,'Phase apprent &amp; Nature activ'!A$11:B$14,2,0)</f>
        <v>Formalisation</v>
      </c>
      <c r="F270" s="85">
        <v>2</v>
      </c>
      <c r="G270" s="85" t="str">
        <f t="shared" si="4"/>
        <v>CE1-SO4-F-2</v>
      </c>
      <c r="H270" s="48" t="s">
        <v>878</v>
      </c>
      <c r="I270" s="15"/>
      <c r="J270" s="48" t="s">
        <v>662</v>
      </c>
      <c r="K270" s="93"/>
      <c r="L270" s="93"/>
    </row>
    <row r="271" spans="1:12" ht="43.5" hidden="1" x14ac:dyDescent="0.35">
      <c r="A271" s="23" t="s">
        <v>79</v>
      </c>
      <c r="B271" s="85" t="s">
        <v>875</v>
      </c>
      <c r="C271" s="82" t="e">
        <v>#NAME?</v>
      </c>
      <c r="D271" s="85" t="s">
        <v>640</v>
      </c>
      <c r="E271" s="85" t="str">
        <f>VLOOKUP(D271,'Phase apprent &amp; Nature activ'!A$11:B$14,2,0)</f>
        <v>Formalisation</v>
      </c>
      <c r="F271" s="85">
        <v>3</v>
      </c>
      <c r="G271" s="85" t="str">
        <f t="shared" si="4"/>
        <v>CE1-SO4-F-3</v>
      </c>
      <c r="H271" s="48" t="s">
        <v>879</v>
      </c>
      <c r="I271" s="15"/>
      <c r="J271" s="48" t="s">
        <v>662</v>
      </c>
      <c r="K271" s="93"/>
      <c r="L271" s="93"/>
    </row>
    <row r="272" spans="1:12" ht="29" hidden="1" x14ac:dyDescent="0.35">
      <c r="A272" s="23" t="s">
        <v>79</v>
      </c>
      <c r="B272" s="85" t="s">
        <v>237</v>
      </c>
      <c r="C272" s="82" t="e">
        <v>#NAME?</v>
      </c>
      <c r="D272" s="85" t="s">
        <v>637</v>
      </c>
      <c r="E272" s="85" t="str">
        <f>VLOOKUP(D272,'Phase apprent &amp; Nature activ'!A$11:B$14,2,0)</f>
        <v>Introduction/Initiation</v>
      </c>
      <c r="F272" s="85">
        <v>1</v>
      </c>
      <c r="G272" s="85" t="str">
        <f t="shared" si="4"/>
        <v>CE1-MU1-I-1</v>
      </c>
      <c r="H272" s="48" t="s">
        <v>880</v>
      </c>
      <c r="I272" s="15"/>
      <c r="J272" s="48" t="s">
        <v>662</v>
      </c>
      <c r="K272" s="93"/>
      <c r="L272" s="93"/>
    </row>
    <row r="273" spans="1:12" ht="43.5" hidden="1" x14ac:dyDescent="0.35">
      <c r="A273" s="23" t="s">
        <v>79</v>
      </c>
      <c r="B273" s="85" t="s">
        <v>237</v>
      </c>
      <c r="C273" s="82" t="e">
        <v>#NAME?</v>
      </c>
      <c r="D273" s="85" t="s">
        <v>637</v>
      </c>
      <c r="E273" s="85" t="str">
        <f>VLOOKUP(D273,'Phase apprent &amp; Nature activ'!A$11:B$14,2,0)</f>
        <v>Introduction/Initiation</v>
      </c>
      <c r="F273" s="85">
        <v>2</v>
      </c>
      <c r="G273" s="85" t="str">
        <f t="shared" si="4"/>
        <v>CE1-MU1-I-2</v>
      </c>
      <c r="H273" s="48" t="s">
        <v>881</v>
      </c>
      <c r="I273" s="15"/>
      <c r="J273" s="48" t="s">
        <v>662</v>
      </c>
      <c r="K273" s="93"/>
      <c r="L273" s="93"/>
    </row>
    <row r="274" spans="1:12" ht="29" hidden="1" x14ac:dyDescent="0.35">
      <c r="A274" s="23" t="s">
        <v>79</v>
      </c>
      <c r="B274" s="85" t="s">
        <v>237</v>
      </c>
      <c r="C274" s="82" t="e">
        <v>#NAME?</v>
      </c>
      <c r="D274" s="85" t="s">
        <v>640</v>
      </c>
      <c r="E274" s="85" t="str">
        <f>VLOOKUP(D274,'Phase apprent &amp; Nature activ'!A$11:B$14,2,0)</f>
        <v>Formalisation</v>
      </c>
      <c r="F274" s="85">
        <v>1</v>
      </c>
      <c r="G274" s="85" t="str">
        <f t="shared" si="4"/>
        <v>CE1-MU1-F-1</v>
      </c>
      <c r="H274" s="48" t="s">
        <v>882</v>
      </c>
      <c r="I274" s="15"/>
      <c r="J274" s="48" t="s">
        <v>662</v>
      </c>
      <c r="K274" s="93"/>
      <c r="L274" s="93"/>
    </row>
    <row r="275" spans="1:12" ht="29" hidden="1" x14ac:dyDescent="0.35">
      <c r="A275" s="23" t="s">
        <v>79</v>
      </c>
      <c r="B275" s="85" t="s">
        <v>883</v>
      </c>
      <c r="C275" s="82" t="e">
        <v>#NAME?</v>
      </c>
      <c r="D275" s="85" t="s">
        <v>87</v>
      </c>
      <c r="E275" s="85" t="str">
        <f>VLOOKUP(D275,'Phase apprent &amp; Nature activ'!A$11:B$14,2,0)</f>
        <v>Manipulation/Entrainement</v>
      </c>
      <c r="F275" s="85">
        <v>1</v>
      </c>
      <c r="G275" s="85" t="str">
        <f t="shared" si="4"/>
        <v>CE1-MU2-M-1</v>
      </c>
      <c r="H275" s="48" t="s">
        <v>884</v>
      </c>
      <c r="I275" s="15"/>
      <c r="J275" s="48" t="s">
        <v>662</v>
      </c>
      <c r="K275" s="93"/>
      <c r="L275" s="93"/>
    </row>
    <row r="276" spans="1:12" ht="29" hidden="1" x14ac:dyDescent="0.35">
      <c r="A276" s="23" t="s">
        <v>79</v>
      </c>
      <c r="B276" s="85" t="s">
        <v>883</v>
      </c>
      <c r="C276" s="82" t="e">
        <v>#NAME?</v>
      </c>
      <c r="D276" s="85" t="s">
        <v>87</v>
      </c>
      <c r="E276" s="85" t="str">
        <f>VLOOKUP(D276,'Phase apprent &amp; Nature activ'!A$11:B$14,2,0)</f>
        <v>Manipulation/Entrainement</v>
      </c>
      <c r="F276" s="85">
        <v>2</v>
      </c>
      <c r="G276" s="85" t="str">
        <f t="shared" si="4"/>
        <v>CE1-MU2-M-2</v>
      </c>
      <c r="H276" s="48" t="s">
        <v>885</v>
      </c>
      <c r="I276" s="15"/>
      <c r="J276" s="48" t="s">
        <v>662</v>
      </c>
      <c r="K276" s="93"/>
      <c r="L276" s="93"/>
    </row>
    <row r="277" spans="1:12" ht="29" hidden="1" x14ac:dyDescent="0.35">
      <c r="A277" s="23" t="s">
        <v>79</v>
      </c>
      <c r="B277" s="85" t="s">
        <v>883</v>
      </c>
      <c r="C277" s="82" t="e">
        <v>#NAME?</v>
      </c>
      <c r="D277" s="85" t="s">
        <v>87</v>
      </c>
      <c r="E277" s="85" t="str">
        <f>VLOOKUP(D277,'Phase apprent &amp; Nature activ'!A$11:B$14,2,0)</f>
        <v>Manipulation/Entrainement</v>
      </c>
      <c r="F277" s="85">
        <v>4</v>
      </c>
      <c r="G277" s="85" t="str">
        <f t="shared" si="4"/>
        <v>CE1-MU2-M-4</v>
      </c>
      <c r="H277" s="48" t="s">
        <v>886</v>
      </c>
      <c r="I277" s="15"/>
      <c r="J277" s="48" t="s">
        <v>662</v>
      </c>
      <c r="K277" s="93"/>
      <c r="L277" s="93"/>
    </row>
    <row r="278" spans="1:12" ht="29" hidden="1" x14ac:dyDescent="0.35">
      <c r="A278" s="23" t="s">
        <v>79</v>
      </c>
      <c r="B278" s="85" t="s">
        <v>883</v>
      </c>
      <c r="C278" s="82" t="e">
        <v>#NAME?</v>
      </c>
      <c r="D278" s="85" t="s">
        <v>87</v>
      </c>
      <c r="E278" s="85" t="str">
        <f>VLOOKUP(D278,'Phase apprent &amp; Nature activ'!A$11:B$14,2,0)</f>
        <v>Manipulation/Entrainement</v>
      </c>
      <c r="F278" s="85">
        <v>8</v>
      </c>
      <c r="G278" s="85" t="str">
        <f t="shared" si="4"/>
        <v>CE1-MU2-M-8</v>
      </c>
      <c r="H278" s="48" t="s">
        <v>887</v>
      </c>
      <c r="I278" s="15"/>
      <c r="J278" s="48" t="s">
        <v>662</v>
      </c>
      <c r="K278" s="93"/>
      <c r="L278" s="93"/>
    </row>
    <row r="279" spans="1:12" ht="29" hidden="1" x14ac:dyDescent="0.35">
      <c r="A279" s="23" t="s">
        <v>79</v>
      </c>
      <c r="B279" s="85" t="s">
        <v>883</v>
      </c>
      <c r="C279" s="82" t="e">
        <v>#NAME?</v>
      </c>
      <c r="D279" s="85" t="s">
        <v>87</v>
      </c>
      <c r="E279" s="85" t="str">
        <f>VLOOKUP(D279,'Phase apprent &amp; Nature activ'!A$11:B$14,2,0)</f>
        <v>Manipulation/Entrainement</v>
      </c>
      <c r="F279" s="85">
        <v>3</v>
      </c>
      <c r="G279" s="85" t="str">
        <f t="shared" si="4"/>
        <v>CE1-MU2-M-3</v>
      </c>
      <c r="H279" s="48" t="s">
        <v>888</v>
      </c>
      <c r="I279" s="15"/>
      <c r="J279" s="48" t="s">
        <v>662</v>
      </c>
      <c r="K279" s="93"/>
      <c r="L279" s="93"/>
    </row>
    <row r="280" spans="1:12" ht="29" hidden="1" x14ac:dyDescent="0.35">
      <c r="A280" s="23" t="s">
        <v>79</v>
      </c>
      <c r="B280" s="85" t="s">
        <v>883</v>
      </c>
      <c r="C280" s="82" t="e">
        <v>#NAME?</v>
      </c>
      <c r="D280" s="85" t="s">
        <v>87</v>
      </c>
      <c r="E280" s="85" t="str">
        <f>VLOOKUP(D280,'Phase apprent &amp; Nature activ'!A$11:B$14,2,0)</f>
        <v>Manipulation/Entrainement</v>
      </c>
      <c r="F280" s="85">
        <v>6</v>
      </c>
      <c r="G280" s="85" t="str">
        <f t="shared" si="4"/>
        <v>CE1-MU2-M-6</v>
      </c>
      <c r="H280" s="48" t="s">
        <v>889</v>
      </c>
      <c r="I280" s="15"/>
      <c r="J280" s="48" t="s">
        <v>662</v>
      </c>
      <c r="K280" s="93"/>
      <c r="L280" s="93"/>
    </row>
    <row r="281" spans="1:12" ht="29" hidden="1" x14ac:dyDescent="0.35">
      <c r="A281" s="23" t="s">
        <v>79</v>
      </c>
      <c r="B281" s="85" t="s">
        <v>883</v>
      </c>
      <c r="C281" s="82" t="e">
        <v>#NAME?</v>
      </c>
      <c r="D281" s="85" t="s">
        <v>87</v>
      </c>
      <c r="E281" s="85" t="str">
        <f>VLOOKUP(D281,'Phase apprent &amp; Nature activ'!A$11:B$14,2,0)</f>
        <v>Manipulation/Entrainement</v>
      </c>
      <c r="F281" s="85">
        <v>9</v>
      </c>
      <c r="G281" s="85" t="str">
        <f t="shared" si="4"/>
        <v>CE1-MU2-M-9</v>
      </c>
      <c r="H281" s="48" t="s">
        <v>890</v>
      </c>
      <c r="I281" s="15"/>
      <c r="J281" s="48" t="s">
        <v>662</v>
      </c>
      <c r="K281" s="93"/>
      <c r="L281" s="93"/>
    </row>
    <row r="282" spans="1:12" ht="29" hidden="1" x14ac:dyDescent="0.35">
      <c r="A282" s="23" t="s">
        <v>79</v>
      </c>
      <c r="B282" s="85" t="s">
        <v>883</v>
      </c>
      <c r="C282" s="82" t="e">
        <v>#NAME?</v>
      </c>
      <c r="D282" s="85" t="s">
        <v>87</v>
      </c>
      <c r="E282" s="85" t="str">
        <f>VLOOKUP(D282,'Phase apprent &amp; Nature activ'!A$11:B$14,2,0)</f>
        <v>Manipulation/Entrainement</v>
      </c>
      <c r="F282" s="85">
        <v>5</v>
      </c>
      <c r="G282" s="85" t="str">
        <f t="shared" si="4"/>
        <v>CE1-MU2-M-5</v>
      </c>
      <c r="H282" s="48" t="s">
        <v>891</v>
      </c>
      <c r="I282" s="15"/>
      <c r="J282" s="48" t="s">
        <v>662</v>
      </c>
      <c r="K282" s="93"/>
      <c r="L282" s="93"/>
    </row>
    <row r="283" spans="1:12" ht="29" hidden="1" x14ac:dyDescent="0.35">
      <c r="A283" s="23" t="s">
        <v>79</v>
      </c>
      <c r="B283" s="85" t="s">
        <v>883</v>
      </c>
      <c r="C283" s="82" t="e">
        <v>#NAME?</v>
      </c>
      <c r="D283" s="85" t="s">
        <v>87</v>
      </c>
      <c r="E283" s="85" t="str">
        <f>VLOOKUP(D283,'Phase apprent &amp; Nature activ'!A$11:B$14,2,0)</f>
        <v>Manipulation/Entrainement</v>
      </c>
      <c r="F283" s="85">
        <v>10</v>
      </c>
      <c r="G283" s="85" t="str">
        <f t="shared" si="4"/>
        <v>CE1-MU2-M-10</v>
      </c>
      <c r="H283" s="48" t="s">
        <v>892</v>
      </c>
      <c r="I283" s="15"/>
      <c r="J283" s="48" t="s">
        <v>662</v>
      </c>
      <c r="K283" s="93"/>
      <c r="L283" s="93"/>
    </row>
    <row r="284" spans="1:12" ht="29" hidden="1" x14ac:dyDescent="0.35">
      <c r="A284" s="23" t="s">
        <v>79</v>
      </c>
      <c r="B284" s="85" t="s">
        <v>883</v>
      </c>
      <c r="C284" s="82" t="e">
        <v>#NAME?</v>
      </c>
      <c r="D284" s="85" t="s">
        <v>87</v>
      </c>
      <c r="E284" s="85" t="str">
        <f>VLOOKUP(D284,'Phase apprent &amp; Nature activ'!A$11:B$14,2,0)</f>
        <v>Manipulation/Entrainement</v>
      </c>
      <c r="F284" s="85">
        <v>7</v>
      </c>
      <c r="G284" s="85" t="str">
        <f t="shared" si="4"/>
        <v>CE1-MU2-M-7</v>
      </c>
      <c r="H284" s="48" t="s">
        <v>893</v>
      </c>
      <c r="I284" s="15"/>
      <c r="J284" s="48" t="s">
        <v>662</v>
      </c>
      <c r="K284" s="93"/>
      <c r="L284" s="93"/>
    </row>
    <row r="285" spans="1:12" ht="29" hidden="1" x14ac:dyDescent="0.35">
      <c r="A285" s="23" t="s">
        <v>79</v>
      </c>
      <c r="B285" s="85" t="s">
        <v>894</v>
      </c>
      <c r="C285" s="82" t="e">
        <v>#NAME?</v>
      </c>
      <c r="D285" s="85" t="s">
        <v>640</v>
      </c>
      <c r="E285" s="85" t="str">
        <f>VLOOKUP(D285,'Phase apprent &amp; Nature activ'!A$11:B$14,2,0)</f>
        <v>Formalisation</v>
      </c>
      <c r="F285" s="85">
        <v>1</v>
      </c>
      <c r="G285" s="85" t="str">
        <f t="shared" si="4"/>
        <v>CE1-MU3-F-1</v>
      </c>
      <c r="H285" s="48" t="s">
        <v>895</v>
      </c>
      <c r="I285" s="15"/>
      <c r="J285" s="48" t="s">
        <v>662</v>
      </c>
      <c r="K285" s="93"/>
      <c r="L285" s="93"/>
    </row>
    <row r="286" spans="1:12" ht="29" hidden="1" x14ac:dyDescent="0.35">
      <c r="A286" s="23" t="s">
        <v>79</v>
      </c>
      <c r="B286" s="85" t="s">
        <v>896</v>
      </c>
      <c r="C286" s="82" t="e">
        <v>#NAME?</v>
      </c>
      <c r="D286" s="85" t="s">
        <v>637</v>
      </c>
      <c r="E286" s="85" t="str">
        <f>VLOOKUP(D286,'Phase apprent &amp; Nature activ'!A$11:B$14,2,0)</f>
        <v>Introduction/Initiation</v>
      </c>
      <c r="F286" s="85">
        <v>1</v>
      </c>
      <c r="G286" s="85" t="str">
        <f t="shared" si="4"/>
        <v>CE1-MU4-I-1</v>
      </c>
      <c r="H286" s="48" t="s">
        <v>897</v>
      </c>
      <c r="I286" s="15"/>
      <c r="J286" s="48" t="s">
        <v>662</v>
      </c>
      <c r="K286" s="93"/>
      <c r="L286" s="93"/>
    </row>
    <row r="287" spans="1:12" ht="43.5" hidden="1" x14ac:dyDescent="0.35">
      <c r="A287" s="23" t="s">
        <v>79</v>
      </c>
      <c r="B287" s="85" t="s">
        <v>896</v>
      </c>
      <c r="C287" s="82" t="e">
        <v>#NAME?</v>
      </c>
      <c r="D287" s="85" t="s">
        <v>640</v>
      </c>
      <c r="E287" s="85" t="str">
        <f>VLOOKUP(D287,'Phase apprent &amp; Nature activ'!A$11:B$14,2,0)</f>
        <v>Formalisation</v>
      </c>
      <c r="F287" s="85">
        <v>1</v>
      </c>
      <c r="G287" s="85" t="str">
        <f t="shared" si="4"/>
        <v>CE1-MU4-F-1</v>
      </c>
      <c r="H287" s="48" t="s">
        <v>898</v>
      </c>
      <c r="I287" s="15"/>
      <c r="J287" s="48" t="s">
        <v>662</v>
      </c>
      <c r="K287" s="93"/>
      <c r="L287" s="93"/>
    </row>
    <row r="288" spans="1:12" ht="43.5" hidden="1" x14ac:dyDescent="0.35">
      <c r="A288" s="23" t="s">
        <v>79</v>
      </c>
      <c r="B288" s="85" t="s">
        <v>896</v>
      </c>
      <c r="C288" s="82" t="e">
        <v>#NAME?</v>
      </c>
      <c r="D288" s="85" t="s">
        <v>640</v>
      </c>
      <c r="E288" s="85" t="str">
        <f>VLOOKUP(D288,'Phase apprent &amp; Nature activ'!A$11:B$14,2,0)</f>
        <v>Formalisation</v>
      </c>
      <c r="F288" s="85">
        <v>2</v>
      </c>
      <c r="G288" s="85" t="str">
        <f t="shared" si="4"/>
        <v>CE1-MU4-F-2</v>
      </c>
      <c r="H288" s="48" t="s">
        <v>899</v>
      </c>
      <c r="I288" s="15"/>
      <c r="J288" s="48" t="s">
        <v>662</v>
      </c>
      <c r="K288" s="93"/>
      <c r="L288" s="93"/>
    </row>
    <row r="289" spans="1:12" ht="43.5" hidden="1" x14ac:dyDescent="0.35">
      <c r="A289" s="23" t="s">
        <v>79</v>
      </c>
      <c r="B289" s="85" t="s">
        <v>896</v>
      </c>
      <c r="C289" s="82" t="e">
        <v>#NAME?</v>
      </c>
      <c r="D289" s="85" t="s">
        <v>640</v>
      </c>
      <c r="E289" s="85" t="str">
        <f>VLOOKUP(D289,'Phase apprent &amp; Nature activ'!A$11:B$14,2,0)</f>
        <v>Formalisation</v>
      </c>
      <c r="F289" s="85">
        <v>3</v>
      </c>
      <c r="G289" s="85" t="str">
        <f t="shared" si="4"/>
        <v>CE1-MU4-F-3</v>
      </c>
      <c r="H289" s="48" t="s">
        <v>900</v>
      </c>
      <c r="I289" s="15"/>
      <c r="J289" s="48" t="s">
        <v>662</v>
      </c>
      <c r="K289" s="93"/>
      <c r="L289" s="93"/>
    </row>
    <row r="290" spans="1:12" ht="43.5" hidden="1" x14ac:dyDescent="0.35">
      <c r="A290" s="23" t="s">
        <v>79</v>
      </c>
      <c r="B290" s="85" t="s">
        <v>859</v>
      </c>
      <c r="C290" s="82" t="e">
        <v>#NAME?</v>
      </c>
      <c r="D290" s="85" t="s">
        <v>637</v>
      </c>
      <c r="E290" s="85" t="str">
        <f>VLOOKUP(D290,'Phase apprent &amp; Nature activ'!A$11:B$14,2,0)</f>
        <v>Introduction/Initiation</v>
      </c>
      <c r="F290" s="85">
        <v>1</v>
      </c>
      <c r="G290" s="85" t="str">
        <f t="shared" si="4"/>
        <v>CE1-DI1-I-1</v>
      </c>
      <c r="H290" s="48" t="s">
        <v>901</v>
      </c>
      <c r="I290" s="15"/>
      <c r="J290" s="48" t="s">
        <v>662</v>
      </c>
      <c r="K290" s="93"/>
      <c r="L290" s="93"/>
    </row>
    <row r="291" spans="1:12" ht="29" hidden="1" x14ac:dyDescent="0.35">
      <c r="A291" s="23" t="s">
        <v>79</v>
      </c>
      <c r="B291" s="85" t="s">
        <v>859</v>
      </c>
      <c r="C291" s="82" t="e">
        <v>#NAME?</v>
      </c>
      <c r="D291" s="85" t="s">
        <v>637</v>
      </c>
      <c r="E291" s="85" t="str">
        <f>VLOOKUP(D291,'Phase apprent &amp; Nature activ'!A$11:B$14,2,0)</f>
        <v>Introduction/Initiation</v>
      </c>
      <c r="F291" s="85">
        <v>2</v>
      </c>
      <c r="G291" s="85" t="str">
        <f t="shared" si="4"/>
        <v>CE1-DI1-I-2</v>
      </c>
      <c r="H291" s="48" t="s">
        <v>902</v>
      </c>
      <c r="I291" s="15"/>
      <c r="J291" s="48" t="s">
        <v>662</v>
      </c>
      <c r="K291" s="93"/>
      <c r="L291" s="93"/>
    </row>
    <row r="292" spans="1:12" ht="43.5" hidden="1" x14ac:dyDescent="0.35">
      <c r="A292" s="23" t="s">
        <v>79</v>
      </c>
      <c r="B292" s="85" t="s">
        <v>859</v>
      </c>
      <c r="C292" s="82" t="e">
        <v>#NAME?</v>
      </c>
      <c r="D292" s="85" t="s">
        <v>637</v>
      </c>
      <c r="E292" s="85" t="str">
        <f>VLOOKUP(D292,'Phase apprent &amp; Nature activ'!A$11:B$14,2,0)</f>
        <v>Introduction/Initiation</v>
      </c>
      <c r="F292" s="85">
        <v>3</v>
      </c>
      <c r="G292" s="85" t="str">
        <f t="shared" si="4"/>
        <v>CE1-DI1-I-3</v>
      </c>
      <c r="H292" s="48" t="s">
        <v>903</v>
      </c>
      <c r="I292" s="15"/>
      <c r="J292" s="48" t="s">
        <v>662</v>
      </c>
      <c r="K292" s="93"/>
      <c r="L292" s="93"/>
    </row>
    <row r="293" spans="1:12" ht="29" hidden="1" x14ac:dyDescent="0.35">
      <c r="A293" s="23" t="s">
        <v>79</v>
      </c>
      <c r="B293" s="85" t="s">
        <v>859</v>
      </c>
      <c r="C293" s="82" t="e">
        <v>#NAME?</v>
      </c>
      <c r="D293" s="85" t="s">
        <v>640</v>
      </c>
      <c r="E293" s="85" t="str">
        <f>VLOOKUP(D293,'Phase apprent &amp; Nature activ'!A$11:B$14,2,0)</f>
        <v>Formalisation</v>
      </c>
      <c r="F293" s="85">
        <v>1</v>
      </c>
      <c r="G293" s="85" t="str">
        <f t="shared" si="4"/>
        <v>CE1-DI1-F-1</v>
      </c>
      <c r="H293" s="48" t="s">
        <v>904</v>
      </c>
      <c r="I293" s="15"/>
      <c r="J293" s="48" t="s">
        <v>662</v>
      </c>
      <c r="K293" s="93"/>
      <c r="L293" s="93"/>
    </row>
    <row r="294" spans="1:12" ht="29" hidden="1" x14ac:dyDescent="0.35">
      <c r="A294" s="23" t="s">
        <v>79</v>
      </c>
      <c r="B294" s="85" t="s">
        <v>905</v>
      </c>
      <c r="C294" s="82" t="e">
        <v>#NAME?</v>
      </c>
      <c r="D294" s="85" t="s">
        <v>637</v>
      </c>
      <c r="E294" s="85" t="str">
        <f>VLOOKUP(D294,'Phase apprent &amp; Nature activ'!A$11:B$14,2,0)</f>
        <v>Introduction/Initiation</v>
      </c>
      <c r="F294" s="85">
        <v>1</v>
      </c>
      <c r="G294" s="85" t="str">
        <f t="shared" si="4"/>
        <v>CE1-DI2-I-1</v>
      </c>
      <c r="H294" s="48" t="s">
        <v>845</v>
      </c>
      <c r="I294" s="15"/>
      <c r="J294" s="48" t="s">
        <v>662</v>
      </c>
      <c r="K294" s="93"/>
      <c r="L294" s="93"/>
    </row>
    <row r="295" spans="1:12" ht="29" hidden="1" x14ac:dyDescent="0.35">
      <c r="A295" s="23" t="s">
        <v>79</v>
      </c>
      <c r="B295" s="85" t="s">
        <v>905</v>
      </c>
      <c r="C295" s="82" t="e">
        <v>#NAME?</v>
      </c>
      <c r="D295" s="85" t="s">
        <v>637</v>
      </c>
      <c r="E295" s="85" t="str">
        <f>VLOOKUP(D295,'Phase apprent &amp; Nature activ'!A$11:B$14,2,0)</f>
        <v>Introduction/Initiation</v>
      </c>
      <c r="F295" s="85">
        <v>2</v>
      </c>
      <c r="G295" s="85" t="str">
        <f t="shared" si="4"/>
        <v>CE1-DI2-I-2</v>
      </c>
      <c r="H295" s="48" t="s">
        <v>846</v>
      </c>
      <c r="I295" s="15"/>
      <c r="J295" s="48" t="s">
        <v>662</v>
      </c>
      <c r="K295" s="93"/>
      <c r="L295" s="93"/>
    </row>
    <row r="296" spans="1:12" ht="29" hidden="1" x14ac:dyDescent="0.35">
      <c r="A296" s="23" t="s">
        <v>79</v>
      </c>
      <c r="B296" s="85" t="s">
        <v>905</v>
      </c>
      <c r="C296" s="82" t="e">
        <v>#NAME?</v>
      </c>
      <c r="D296" s="85" t="s">
        <v>637</v>
      </c>
      <c r="E296" s="85" t="str">
        <f>VLOOKUP(D296,'Phase apprent &amp; Nature activ'!A$11:B$14,2,0)</f>
        <v>Introduction/Initiation</v>
      </c>
      <c r="F296" s="85">
        <v>3</v>
      </c>
      <c r="G296" s="85" t="str">
        <f t="shared" si="4"/>
        <v>CE1-DI2-I-3</v>
      </c>
      <c r="H296" s="48" t="s">
        <v>847</v>
      </c>
      <c r="I296" s="15"/>
      <c r="J296" s="48" t="s">
        <v>662</v>
      </c>
      <c r="K296" s="93"/>
      <c r="L296" s="93"/>
    </row>
    <row r="297" spans="1:12" ht="29" hidden="1" x14ac:dyDescent="0.35">
      <c r="A297" s="23" t="s">
        <v>79</v>
      </c>
      <c r="B297" s="85" t="s">
        <v>905</v>
      </c>
      <c r="C297" s="82" t="e">
        <v>#NAME?</v>
      </c>
      <c r="D297" s="85" t="s">
        <v>637</v>
      </c>
      <c r="E297" s="85" t="str">
        <f>VLOOKUP(D297,'Phase apprent &amp; Nature activ'!A$11:B$14,2,0)</f>
        <v>Introduction/Initiation</v>
      </c>
      <c r="F297" s="85">
        <v>4</v>
      </c>
      <c r="G297" s="85" t="str">
        <f t="shared" si="4"/>
        <v>CE1-DI2-I-4</v>
      </c>
      <c r="H297" s="48" t="s">
        <v>848</v>
      </c>
      <c r="I297" s="15"/>
      <c r="J297" s="48" t="s">
        <v>662</v>
      </c>
      <c r="K297" s="93"/>
      <c r="L297" s="93"/>
    </row>
    <row r="298" spans="1:12" ht="29" hidden="1" x14ac:dyDescent="0.35">
      <c r="A298" s="23" t="s">
        <v>79</v>
      </c>
      <c r="B298" s="85" t="s">
        <v>905</v>
      </c>
      <c r="C298" s="82" t="e">
        <v>#NAME?</v>
      </c>
      <c r="D298" s="85" t="s">
        <v>637</v>
      </c>
      <c r="E298" s="85" t="str">
        <f>VLOOKUP(D298,'Phase apprent &amp; Nature activ'!A$11:B$14,2,0)</f>
        <v>Introduction/Initiation</v>
      </c>
      <c r="F298" s="85">
        <v>5</v>
      </c>
      <c r="G298" s="85" t="str">
        <f t="shared" si="4"/>
        <v>CE1-DI2-I-5</v>
      </c>
      <c r="H298" s="48" t="s">
        <v>849</v>
      </c>
      <c r="I298" s="15"/>
      <c r="J298" s="48" t="s">
        <v>662</v>
      </c>
      <c r="K298" s="93"/>
      <c r="L298" s="93"/>
    </row>
    <row r="299" spans="1:12" ht="29" hidden="1" x14ac:dyDescent="0.35">
      <c r="A299" s="23" t="s">
        <v>79</v>
      </c>
      <c r="B299" s="85" t="s">
        <v>905</v>
      </c>
      <c r="C299" s="82" t="e">
        <v>#NAME?</v>
      </c>
      <c r="D299" s="85" t="s">
        <v>640</v>
      </c>
      <c r="E299" s="85" t="str">
        <f>VLOOKUP(D299,'Phase apprent &amp; Nature activ'!A$11:B$14,2,0)</f>
        <v>Formalisation</v>
      </c>
      <c r="F299" s="85">
        <v>1</v>
      </c>
      <c r="G299" s="85" t="str">
        <f t="shared" si="4"/>
        <v>CE1-DI2-F-1</v>
      </c>
      <c r="H299" s="48" t="s">
        <v>906</v>
      </c>
      <c r="I299" s="15"/>
      <c r="J299" s="48" t="s">
        <v>662</v>
      </c>
      <c r="K299" s="93"/>
      <c r="L299" s="93"/>
    </row>
    <row r="300" spans="1:12" ht="29" hidden="1" x14ac:dyDescent="0.35">
      <c r="A300" s="23" t="s">
        <v>79</v>
      </c>
      <c r="B300" s="85" t="s">
        <v>905</v>
      </c>
      <c r="C300" s="82" t="e">
        <v>#NAME?</v>
      </c>
      <c r="D300" s="85" t="s">
        <v>87</v>
      </c>
      <c r="E300" s="85" t="str">
        <f>VLOOKUP(D300,'Phase apprent &amp; Nature activ'!A$11:B$14,2,0)</f>
        <v>Manipulation/Entrainement</v>
      </c>
      <c r="F300" s="85">
        <v>1</v>
      </c>
      <c r="G300" s="85" t="str">
        <f t="shared" si="4"/>
        <v>CE1-DI2-M-1</v>
      </c>
      <c r="H300" s="48" t="s">
        <v>850</v>
      </c>
      <c r="I300" s="15"/>
      <c r="J300" s="48" t="s">
        <v>662</v>
      </c>
      <c r="K300" s="93"/>
      <c r="L300" s="93"/>
    </row>
    <row r="301" spans="1:12" ht="43.5" hidden="1" x14ac:dyDescent="0.35">
      <c r="A301" s="23" t="s">
        <v>79</v>
      </c>
      <c r="B301" s="85" t="s">
        <v>905</v>
      </c>
      <c r="C301" s="82" t="e">
        <v>#NAME?</v>
      </c>
      <c r="D301" s="85" t="s">
        <v>87</v>
      </c>
      <c r="E301" s="85" t="str">
        <f>VLOOKUP(D301,'Phase apprent &amp; Nature activ'!A$11:B$14,2,0)</f>
        <v>Manipulation/Entrainement</v>
      </c>
      <c r="F301" s="85">
        <v>2</v>
      </c>
      <c r="G301" s="85" t="str">
        <f t="shared" si="4"/>
        <v>CE1-DI2-M-2</v>
      </c>
      <c r="H301" s="48" t="s">
        <v>907</v>
      </c>
      <c r="I301" s="15"/>
      <c r="J301" s="48" t="s">
        <v>662</v>
      </c>
      <c r="K301" s="93"/>
      <c r="L301" s="93"/>
    </row>
    <row r="302" spans="1:12" ht="43.5" hidden="1" x14ac:dyDescent="0.35">
      <c r="A302" s="23" t="s">
        <v>79</v>
      </c>
      <c r="B302" s="85" t="s">
        <v>905</v>
      </c>
      <c r="C302" s="82" t="e">
        <v>#NAME?</v>
      </c>
      <c r="D302" s="85" t="s">
        <v>87</v>
      </c>
      <c r="E302" s="85" t="str">
        <f>VLOOKUP(D302,'Phase apprent &amp; Nature activ'!A$11:B$14,2,0)</f>
        <v>Manipulation/Entrainement</v>
      </c>
      <c r="F302" s="85">
        <v>3</v>
      </c>
      <c r="G302" s="85" t="str">
        <f t="shared" si="4"/>
        <v>CE1-DI2-M-3</v>
      </c>
      <c r="H302" s="48" t="s">
        <v>908</v>
      </c>
      <c r="I302" s="15"/>
      <c r="J302" s="48" t="s">
        <v>662</v>
      </c>
      <c r="K302" s="93"/>
      <c r="L302" s="93"/>
    </row>
    <row r="303" spans="1:12" ht="43.5" hidden="1" x14ac:dyDescent="0.35">
      <c r="A303" s="23" t="s">
        <v>79</v>
      </c>
      <c r="B303" s="85" t="s">
        <v>905</v>
      </c>
      <c r="C303" s="82" t="e">
        <v>#NAME?</v>
      </c>
      <c r="D303" s="85" t="s">
        <v>87</v>
      </c>
      <c r="E303" s="85" t="str">
        <f>VLOOKUP(D303,'Phase apprent &amp; Nature activ'!A$11:B$14,2,0)</f>
        <v>Manipulation/Entrainement</v>
      </c>
      <c r="F303" s="85">
        <v>4</v>
      </c>
      <c r="G303" s="85" t="str">
        <f t="shared" si="4"/>
        <v>CE1-DI2-M-4</v>
      </c>
      <c r="H303" s="48" t="s">
        <v>909</v>
      </c>
      <c r="I303" s="15"/>
      <c r="J303" s="48" t="s">
        <v>662</v>
      </c>
      <c r="K303" s="93"/>
      <c r="L303" s="93"/>
    </row>
    <row r="304" spans="1:12" ht="29" hidden="1" x14ac:dyDescent="0.35">
      <c r="A304" s="23" t="s">
        <v>79</v>
      </c>
      <c r="B304" s="85" t="s">
        <v>910</v>
      </c>
      <c r="C304" s="82" t="e">
        <v>#NAME?</v>
      </c>
      <c r="D304" s="85" t="s">
        <v>640</v>
      </c>
      <c r="E304" s="85" t="str">
        <f>VLOOKUP(D304,'Phase apprent &amp; Nature activ'!A$11:B$14,2,0)</f>
        <v>Formalisation</v>
      </c>
      <c r="F304" s="85">
        <v>1</v>
      </c>
      <c r="G304" s="85" t="str">
        <f t="shared" si="4"/>
        <v>CE1-DI3-F-1</v>
      </c>
      <c r="H304" s="48" t="s">
        <v>911</v>
      </c>
      <c r="I304" s="15"/>
      <c r="J304" s="48" t="s">
        <v>662</v>
      </c>
      <c r="K304" s="93"/>
      <c r="L304" s="93"/>
    </row>
    <row r="305" spans="1:12" ht="29" hidden="1" x14ac:dyDescent="0.35">
      <c r="A305" s="23" t="s">
        <v>79</v>
      </c>
      <c r="B305" s="85" t="s">
        <v>910</v>
      </c>
      <c r="C305" s="82" t="e">
        <v>#NAME?</v>
      </c>
      <c r="D305" s="85" t="s">
        <v>640</v>
      </c>
      <c r="E305" s="85" t="str">
        <f>VLOOKUP(D305,'Phase apprent &amp; Nature activ'!A$11:B$14,2,0)</f>
        <v>Formalisation</v>
      </c>
      <c r="F305" s="85">
        <v>2</v>
      </c>
      <c r="G305" s="85" t="str">
        <f t="shared" si="4"/>
        <v>CE1-DI3-F-2</v>
      </c>
      <c r="H305" s="48" t="s">
        <v>912</v>
      </c>
      <c r="I305" s="15"/>
      <c r="J305" s="48" t="s">
        <v>662</v>
      </c>
      <c r="K305" s="93"/>
      <c r="L305" s="93"/>
    </row>
    <row r="306" spans="1:12" ht="29" hidden="1" x14ac:dyDescent="0.35">
      <c r="A306" s="23" t="s">
        <v>79</v>
      </c>
      <c r="B306" s="85" t="s">
        <v>910</v>
      </c>
      <c r="C306" s="82" t="e">
        <v>#NAME?</v>
      </c>
      <c r="D306" s="85" t="s">
        <v>640</v>
      </c>
      <c r="E306" s="85" t="str">
        <f>VLOOKUP(D306,'Phase apprent &amp; Nature activ'!A$11:B$14,2,0)</f>
        <v>Formalisation</v>
      </c>
      <c r="F306" s="85">
        <v>3</v>
      </c>
      <c r="G306" s="85" t="str">
        <f t="shared" si="4"/>
        <v>CE1-DI3-F-3</v>
      </c>
      <c r="H306" s="48" t="s">
        <v>913</v>
      </c>
      <c r="I306" s="15"/>
      <c r="J306" s="48" t="s">
        <v>662</v>
      </c>
      <c r="K306" s="93"/>
      <c r="L306" s="93"/>
    </row>
    <row r="307" spans="1:12" ht="29" hidden="1" x14ac:dyDescent="0.35">
      <c r="A307" s="23" t="s">
        <v>79</v>
      </c>
      <c r="B307" s="85" t="s">
        <v>910</v>
      </c>
      <c r="C307" s="82" t="e">
        <v>#NAME?</v>
      </c>
      <c r="D307" s="85" t="s">
        <v>640</v>
      </c>
      <c r="E307" s="85" t="str">
        <f>VLOOKUP(D307,'Phase apprent &amp; Nature activ'!A$11:B$14,2,0)</f>
        <v>Formalisation</v>
      </c>
      <c r="F307" s="85">
        <v>4</v>
      </c>
      <c r="G307" s="85" t="str">
        <f t="shared" si="4"/>
        <v>CE1-DI3-F-4</v>
      </c>
      <c r="H307" s="48" t="s">
        <v>914</v>
      </c>
      <c r="I307" s="15"/>
      <c r="J307" s="48" t="s">
        <v>662</v>
      </c>
      <c r="K307" s="93"/>
      <c r="L307" s="93"/>
    </row>
    <row r="308" spans="1:12" ht="29" hidden="1" x14ac:dyDescent="0.35">
      <c r="A308" s="23" t="s">
        <v>79</v>
      </c>
      <c r="B308" s="85" t="s">
        <v>915</v>
      </c>
      <c r="C308" s="82" t="e">
        <v>#NAME?</v>
      </c>
      <c r="D308" s="85" t="s">
        <v>640</v>
      </c>
      <c r="E308" s="85" t="str">
        <f>VLOOKUP(D308,'Phase apprent &amp; Nature activ'!A$11:B$14,2,0)</f>
        <v>Formalisation</v>
      </c>
      <c r="F308" s="85">
        <v>1</v>
      </c>
      <c r="G308" s="85" t="str">
        <f t="shared" si="4"/>
        <v>CE1-DI4-F-1</v>
      </c>
      <c r="H308" s="48" t="s">
        <v>916</v>
      </c>
      <c r="I308" s="15"/>
      <c r="J308" s="48" t="s">
        <v>662</v>
      </c>
      <c r="K308" s="93"/>
      <c r="L308" s="93"/>
    </row>
    <row r="309" spans="1:12" ht="43.5" hidden="1" x14ac:dyDescent="0.35">
      <c r="A309" s="23" t="s">
        <v>79</v>
      </c>
      <c r="B309" s="85" t="s">
        <v>915</v>
      </c>
      <c r="C309" s="82" t="e">
        <v>#NAME?</v>
      </c>
      <c r="D309" s="85" t="s">
        <v>640</v>
      </c>
      <c r="E309" s="85" t="str">
        <f>VLOOKUP(D309,'Phase apprent &amp; Nature activ'!A$11:B$14,2,0)</f>
        <v>Formalisation</v>
      </c>
      <c r="F309" s="85">
        <v>2</v>
      </c>
      <c r="G309" s="85" t="str">
        <f t="shared" si="4"/>
        <v>CE1-DI4-F-2</v>
      </c>
      <c r="H309" s="48" t="s">
        <v>917</v>
      </c>
      <c r="I309" s="15"/>
      <c r="J309" s="48" t="s">
        <v>662</v>
      </c>
      <c r="K309" s="93"/>
      <c r="L309" s="93"/>
    </row>
    <row r="310" spans="1:12" ht="29" hidden="1" x14ac:dyDescent="0.35">
      <c r="A310" s="23" t="s">
        <v>79</v>
      </c>
      <c r="B310" s="85" t="s">
        <v>915</v>
      </c>
      <c r="C310" s="82" t="e">
        <v>#NAME?</v>
      </c>
      <c r="D310" s="85" t="s">
        <v>640</v>
      </c>
      <c r="E310" s="85" t="str">
        <f>VLOOKUP(D310,'Phase apprent &amp; Nature activ'!A$11:B$14,2,0)</f>
        <v>Formalisation</v>
      </c>
      <c r="F310" s="85">
        <v>3</v>
      </c>
      <c r="G310" s="85" t="str">
        <f t="shared" si="4"/>
        <v>CE1-DI4-F-3</v>
      </c>
      <c r="H310" s="48" t="s">
        <v>918</v>
      </c>
      <c r="I310" s="15"/>
      <c r="J310" s="48" t="s">
        <v>662</v>
      </c>
      <c r="K310" s="93"/>
      <c r="L310" s="93"/>
    </row>
    <row r="311" spans="1:12" ht="43.5" hidden="1" x14ac:dyDescent="0.35">
      <c r="A311" s="23" t="s">
        <v>79</v>
      </c>
      <c r="B311" s="85" t="s">
        <v>915</v>
      </c>
      <c r="C311" s="82" t="e">
        <v>#NAME?</v>
      </c>
      <c r="D311" s="85" t="s">
        <v>640</v>
      </c>
      <c r="E311" s="85" t="str">
        <f>VLOOKUP(D311,'Phase apprent &amp; Nature activ'!A$11:B$14,2,0)</f>
        <v>Formalisation</v>
      </c>
      <c r="F311" s="85">
        <v>4</v>
      </c>
      <c r="G311" s="85" t="str">
        <f t="shared" si="4"/>
        <v>CE1-DI4-F-4</v>
      </c>
      <c r="H311" s="48" t="s">
        <v>919</v>
      </c>
      <c r="I311" s="15"/>
      <c r="J311" s="48" t="s">
        <v>662</v>
      </c>
      <c r="K311" s="93"/>
      <c r="L311" s="93"/>
    </row>
    <row r="312" spans="1:12" ht="29" hidden="1" x14ac:dyDescent="0.35">
      <c r="A312" s="23" t="s">
        <v>79</v>
      </c>
      <c r="B312" s="61" t="s">
        <v>752</v>
      </c>
      <c r="C312" s="82" t="e">
        <v>#NAME?</v>
      </c>
      <c r="D312" s="87" t="s">
        <v>637</v>
      </c>
      <c r="E312" s="85" t="str">
        <f>VLOOKUP(D312,'Phase apprent &amp; Nature activ'!A$11:B$14,2,0)</f>
        <v>Introduction/Initiation</v>
      </c>
      <c r="F312" s="85">
        <v>1</v>
      </c>
      <c r="G312" s="85" t="str">
        <f t="shared" si="4"/>
        <v>CE1-LG-I-1</v>
      </c>
      <c r="H312" s="48" t="s">
        <v>753</v>
      </c>
      <c r="I312" s="15"/>
      <c r="J312" s="48" t="s">
        <v>662</v>
      </c>
      <c r="K312" s="93"/>
      <c r="L312" s="93"/>
    </row>
    <row r="313" spans="1:12" ht="29" hidden="1" x14ac:dyDescent="0.35">
      <c r="A313" s="23" t="s">
        <v>79</v>
      </c>
      <c r="B313" s="61" t="s">
        <v>752</v>
      </c>
      <c r="C313" s="82" t="e">
        <v>#NAME?</v>
      </c>
      <c r="D313" s="87" t="s">
        <v>637</v>
      </c>
      <c r="E313" s="85" t="str">
        <f>VLOOKUP(D313,'Phase apprent &amp; Nature activ'!A$11:B$14,2,0)</f>
        <v>Introduction/Initiation</v>
      </c>
      <c r="F313" s="85">
        <v>2</v>
      </c>
      <c r="G313" s="85" t="str">
        <f t="shared" si="4"/>
        <v>CE1-LG-I-2</v>
      </c>
      <c r="H313" s="48" t="s">
        <v>754</v>
      </c>
      <c r="I313" s="15"/>
      <c r="J313" s="48" t="s">
        <v>662</v>
      </c>
      <c r="K313" s="93"/>
      <c r="L313" s="93"/>
    </row>
    <row r="314" spans="1:12" ht="72.5" hidden="1" x14ac:dyDescent="0.35">
      <c r="A314" s="23" t="s">
        <v>79</v>
      </c>
      <c r="B314" s="61" t="s">
        <v>752</v>
      </c>
      <c r="C314" s="82" t="e">
        <v>#NAME?</v>
      </c>
      <c r="D314" s="87" t="s">
        <v>637</v>
      </c>
      <c r="E314" s="85" t="str">
        <f>VLOOKUP(D314,'Phase apprent &amp; Nature activ'!A$11:B$14,2,0)</f>
        <v>Introduction/Initiation</v>
      </c>
      <c r="F314" s="85">
        <v>3</v>
      </c>
      <c r="G314" s="85" t="str">
        <f t="shared" si="4"/>
        <v>CE1-LG-I-3</v>
      </c>
      <c r="H314" s="48" t="s">
        <v>920</v>
      </c>
      <c r="I314" s="48" t="s">
        <v>921</v>
      </c>
      <c r="J314" s="48" t="s">
        <v>662</v>
      </c>
      <c r="K314" s="93"/>
      <c r="L314" s="93"/>
    </row>
    <row r="315" spans="1:12" ht="29" hidden="1" x14ac:dyDescent="0.35">
      <c r="A315" s="23" t="s">
        <v>79</v>
      </c>
      <c r="B315" s="61" t="s">
        <v>752</v>
      </c>
      <c r="C315" s="82" t="e">
        <v>#NAME?</v>
      </c>
      <c r="D315" s="87" t="s">
        <v>87</v>
      </c>
      <c r="E315" s="85" t="str">
        <f>VLOOKUP(D315,'Phase apprent &amp; Nature activ'!A$11:B$14,2,0)</f>
        <v>Manipulation/Entrainement</v>
      </c>
      <c r="F315" s="85">
        <v>1</v>
      </c>
      <c r="G315" s="85" t="str">
        <f t="shared" si="4"/>
        <v>CE1-LG-M-1</v>
      </c>
      <c r="H315" s="48" t="s">
        <v>922</v>
      </c>
      <c r="I315" s="15"/>
      <c r="J315" s="48" t="s">
        <v>662</v>
      </c>
      <c r="K315" s="93"/>
      <c r="L315" s="93"/>
    </row>
    <row r="316" spans="1:12" ht="29" hidden="1" x14ac:dyDescent="0.35">
      <c r="A316" s="23" t="s">
        <v>79</v>
      </c>
      <c r="B316" s="61" t="s">
        <v>752</v>
      </c>
      <c r="C316" s="82" t="e">
        <v>#NAME?</v>
      </c>
      <c r="D316" s="87" t="s">
        <v>87</v>
      </c>
      <c r="E316" s="85" t="str">
        <f>VLOOKUP(D316,'Phase apprent &amp; Nature activ'!A$11:B$14,2,0)</f>
        <v>Manipulation/Entrainement</v>
      </c>
      <c r="F316" s="85">
        <v>2</v>
      </c>
      <c r="G316" s="85" t="str">
        <f t="shared" si="4"/>
        <v>CE1-LG-M-2</v>
      </c>
      <c r="H316" s="48" t="s">
        <v>923</v>
      </c>
      <c r="I316" s="15"/>
      <c r="J316" s="48" t="s">
        <v>662</v>
      </c>
      <c r="K316" s="93"/>
      <c r="L316" s="93"/>
    </row>
    <row r="317" spans="1:12" ht="29" hidden="1" x14ac:dyDescent="0.35">
      <c r="A317" s="23" t="s">
        <v>79</v>
      </c>
      <c r="B317" s="61" t="s">
        <v>752</v>
      </c>
      <c r="C317" s="82" t="e">
        <v>#NAME?</v>
      </c>
      <c r="D317" s="87" t="s">
        <v>87</v>
      </c>
      <c r="E317" s="85" t="str">
        <f>VLOOKUP(D317,'Phase apprent &amp; Nature activ'!A$11:B$14,2,0)</f>
        <v>Manipulation/Entrainement</v>
      </c>
      <c r="F317" s="85">
        <v>3</v>
      </c>
      <c r="G317" s="85" t="str">
        <f t="shared" si="4"/>
        <v>CE1-LG-M-3</v>
      </c>
      <c r="H317" s="48" t="s">
        <v>924</v>
      </c>
      <c r="I317" s="15"/>
      <c r="J317" s="48" t="s">
        <v>662</v>
      </c>
      <c r="K317" s="93"/>
      <c r="L317" s="93"/>
    </row>
    <row r="318" spans="1:12" ht="43.5" hidden="1" x14ac:dyDescent="0.35">
      <c r="A318" s="23" t="s">
        <v>79</v>
      </c>
      <c r="B318" s="61" t="s">
        <v>752</v>
      </c>
      <c r="C318" s="82" t="e">
        <v>#NAME?</v>
      </c>
      <c r="D318" s="87" t="s">
        <v>87</v>
      </c>
      <c r="E318" s="85" t="str">
        <f>VLOOKUP(D318,'Phase apprent &amp; Nature activ'!A$11:B$14,2,0)</f>
        <v>Manipulation/Entrainement</v>
      </c>
      <c r="F318" s="85">
        <v>4</v>
      </c>
      <c r="G318" s="85" t="str">
        <f t="shared" si="4"/>
        <v>CE1-LG-M-4</v>
      </c>
      <c r="H318" s="48" t="s">
        <v>925</v>
      </c>
      <c r="I318" s="15"/>
      <c r="J318" s="48" t="s">
        <v>662</v>
      </c>
      <c r="K318" s="93"/>
      <c r="L318" s="93"/>
    </row>
    <row r="319" spans="1:12" ht="29" hidden="1" x14ac:dyDescent="0.35">
      <c r="A319" s="23" t="s">
        <v>79</v>
      </c>
      <c r="B319" s="61" t="s">
        <v>752</v>
      </c>
      <c r="C319" s="82" t="e">
        <v>#NAME?</v>
      </c>
      <c r="D319" s="87" t="s">
        <v>640</v>
      </c>
      <c r="E319" s="85" t="str">
        <f>VLOOKUP(D319,'Phase apprent &amp; Nature activ'!A$11:B$14,2,0)</f>
        <v>Formalisation</v>
      </c>
      <c r="F319" s="85">
        <v>1</v>
      </c>
      <c r="G319" s="85" t="str">
        <f t="shared" si="4"/>
        <v>CE1-LG-F-1</v>
      </c>
      <c r="H319" s="48" t="s">
        <v>926</v>
      </c>
      <c r="I319" s="15"/>
      <c r="J319" s="48" t="s">
        <v>662</v>
      </c>
      <c r="K319" s="93"/>
      <c r="L319" s="93"/>
    </row>
    <row r="320" spans="1:12" ht="58" hidden="1" x14ac:dyDescent="0.35">
      <c r="A320" s="23" t="s">
        <v>79</v>
      </c>
      <c r="B320" s="61" t="s">
        <v>752</v>
      </c>
      <c r="C320" s="82" t="e">
        <v>#NAME?</v>
      </c>
      <c r="D320" s="87" t="s">
        <v>628</v>
      </c>
      <c r="E320" s="85" t="str">
        <f>VLOOKUP(D320,'Phase apprent &amp; Nature activ'!A$11:B$14,2,0)</f>
        <v>Problème</v>
      </c>
      <c r="F320" s="85">
        <v>1</v>
      </c>
      <c r="G320" s="85" t="str">
        <f t="shared" si="4"/>
        <v>CE1-LG-P-1</v>
      </c>
      <c r="H320" s="48" t="s">
        <v>927</v>
      </c>
      <c r="I320" s="48" t="s">
        <v>755</v>
      </c>
      <c r="J320" s="48" t="s">
        <v>662</v>
      </c>
      <c r="K320" s="93"/>
      <c r="L320" s="93"/>
    </row>
    <row r="321" spans="1:12" ht="29" hidden="1" x14ac:dyDescent="0.35">
      <c r="A321" s="23" t="s">
        <v>79</v>
      </c>
      <c r="B321" s="61" t="s">
        <v>756</v>
      </c>
      <c r="C321" s="82" t="e">
        <v>#NAME?</v>
      </c>
      <c r="D321" s="87" t="s">
        <v>637</v>
      </c>
      <c r="E321" s="85" t="str">
        <f>VLOOKUP(D321,'Phase apprent &amp; Nature activ'!A$11:B$14,2,0)</f>
        <v>Introduction/Initiation</v>
      </c>
      <c r="F321" s="85">
        <v>1</v>
      </c>
      <c r="G321" s="85" t="str">
        <f t="shared" si="4"/>
        <v>CE1-MO-I-1</v>
      </c>
      <c r="H321" s="48" t="s">
        <v>757</v>
      </c>
      <c r="I321" s="15"/>
      <c r="J321" s="48" t="s">
        <v>662</v>
      </c>
      <c r="K321" s="93"/>
      <c r="L321" s="93"/>
    </row>
    <row r="322" spans="1:12" ht="29" hidden="1" x14ac:dyDescent="0.35">
      <c r="A322" s="23" t="s">
        <v>79</v>
      </c>
      <c r="B322" s="61" t="s">
        <v>756</v>
      </c>
      <c r="C322" s="82" t="e">
        <v>#NAME?</v>
      </c>
      <c r="D322" s="87" t="s">
        <v>637</v>
      </c>
      <c r="E322" s="85" t="str">
        <f>VLOOKUP(D322,'Phase apprent &amp; Nature activ'!A$11:B$14,2,0)</f>
        <v>Introduction/Initiation</v>
      </c>
      <c r="F322" s="85">
        <v>2</v>
      </c>
      <c r="G322" s="85" t="str">
        <f t="shared" ref="G322:G344" si="5">CONCATENATE(A322,"-",B322,"-",D322,"-",F322)</f>
        <v>CE1-MO-I-2</v>
      </c>
      <c r="H322" s="48" t="s">
        <v>860</v>
      </c>
      <c r="I322" s="15"/>
      <c r="J322" s="48" t="s">
        <v>662</v>
      </c>
      <c r="K322" s="93"/>
      <c r="L322" s="93"/>
    </row>
    <row r="323" spans="1:12" ht="29" hidden="1" x14ac:dyDescent="0.35">
      <c r="A323" s="23" t="s">
        <v>79</v>
      </c>
      <c r="B323" s="61" t="s">
        <v>756</v>
      </c>
      <c r="C323" s="82" t="e">
        <v>#NAME?</v>
      </c>
      <c r="D323" s="87" t="s">
        <v>637</v>
      </c>
      <c r="E323" s="85" t="str">
        <f>VLOOKUP(D323,'Phase apprent &amp; Nature activ'!A$11:B$14,2,0)</f>
        <v>Introduction/Initiation</v>
      </c>
      <c r="F323" s="85">
        <v>3</v>
      </c>
      <c r="G323" s="85" t="str">
        <f t="shared" si="5"/>
        <v>CE1-MO-I-3</v>
      </c>
      <c r="H323" s="48" t="s">
        <v>861</v>
      </c>
      <c r="I323" s="15"/>
      <c r="J323" s="48" t="s">
        <v>662</v>
      </c>
      <c r="K323" s="93"/>
      <c r="L323" s="93"/>
    </row>
    <row r="324" spans="1:12" ht="29" hidden="1" x14ac:dyDescent="0.35">
      <c r="A324" s="23" t="s">
        <v>79</v>
      </c>
      <c r="B324" s="61" t="s">
        <v>756</v>
      </c>
      <c r="C324" s="82" t="e">
        <v>#NAME?</v>
      </c>
      <c r="D324" s="87" t="s">
        <v>87</v>
      </c>
      <c r="E324" s="85" t="str">
        <f>VLOOKUP(D324,'Phase apprent &amp; Nature activ'!A$11:B$14,2,0)</f>
        <v>Manipulation/Entrainement</v>
      </c>
      <c r="F324" s="85">
        <v>1</v>
      </c>
      <c r="G324" s="85" t="str">
        <f t="shared" si="5"/>
        <v>CE1-MO-M-1</v>
      </c>
      <c r="H324" s="48" t="s">
        <v>862</v>
      </c>
      <c r="I324" s="15"/>
      <c r="J324" s="48" t="s">
        <v>662</v>
      </c>
      <c r="K324" s="93"/>
      <c r="L324" s="93"/>
    </row>
    <row r="325" spans="1:12" ht="29" hidden="1" x14ac:dyDescent="0.35">
      <c r="A325" s="23" t="s">
        <v>79</v>
      </c>
      <c r="B325" s="61" t="s">
        <v>756</v>
      </c>
      <c r="C325" s="82" t="e">
        <v>#NAME?</v>
      </c>
      <c r="D325" s="87" t="s">
        <v>87</v>
      </c>
      <c r="E325" s="85" t="str">
        <f>VLOOKUP(D325,'Phase apprent &amp; Nature activ'!A$11:B$14,2,0)</f>
        <v>Manipulation/Entrainement</v>
      </c>
      <c r="F325" s="85">
        <v>2</v>
      </c>
      <c r="G325" s="85" t="str">
        <f t="shared" si="5"/>
        <v>CE1-MO-M-2</v>
      </c>
      <c r="H325" s="48" t="s">
        <v>928</v>
      </c>
      <c r="I325" s="15"/>
      <c r="J325" s="48" t="s">
        <v>662</v>
      </c>
      <c r="K325" s="93"/>
      <c r="L325" s="93"/>
    </row>
    <row r="326" spans="1:12" ht="29" hidden="1" x14ac:dyDescent="0.35">
      <c r="A326" s="23" t="s">
        <v>79</v>
      </c>
      <c r="B326" s="61" t="s">
        <v>756</v>
      </c>
      <c r="C326" s="82" t="e">
        <v>#NAME?</v>
      </c>
      <c r="D326" s="87" t="s">
        <v>640</v>
      </c>
      <c r="E326" s="85" t="str">
        <f>VLOOKUP(D326,'Phase apprent &amp; Nature activ'!A$11:B$14,2,0)</f>
        <v>Formalisation</v>
      </c>
      <c r="F326" s="85">
        <v>1</v>
      </c>
      <c r="G326" s="85" t="str">
        <f t="shared" si="5"/>
        <v>CE1-MO-F-1</v>
      </c>
      <c r="H326" s="48" t="s">
        <v>929</v>
      </c>
      <c r="I326" s="15"/>
      <c r="J326" s="48" t="s">
        <v>662</v>
      </c>
      <c r="K326" s="93"/>
      <c r="L326" s="93"/>
    </row>
    <row r="327" spans="1:12" ht="29" hidden="1" x14ac:dyDescent="0.35">
      <c r="A327" s="23" t="s">
        <v>79</v>
      </c>
      <c r="B327" s="61" t="s">
        <v>756</v>
      </c>
      <c r="C327" s="82" t="e">
        <v>#NAME?</v>
      </c>
      <c r="D327" s="87" t="s">
        <v>640</v>
      </c>
      <c r="E327" s="85" t="str">
        <f>VLOOKUP(D327,'Phase apprent &amp; Nature activ'!A$11:B$14,2,0)</f>
        <v>Formalisation</v>
      </c>
      <c r="F327" s="85">
        <v>2</v>
      </c>
      <c r="G327" s="85" t="str">
        <f t="shared" si="5"/>
        <v>CE1-MO-F-2</v>
      </c>
      <c r="H327" s="48" t="s">
        <v>930</v>
      </c>
      <c r="I327" s="15"/>
      <c r="J327" s="48" t="s">
        <v>662</v>
      </c>
      <c r="K327" s="93"/>
      <c r="L327" s="93"/>
    </row>
    <row r="328" spans="1:12" ht="29" hidden="1" x14ac:dyDescent="0.35">
      <c r="A328" s="23" t="s">
        <v>79</v>
      </c>
      <c r="B328" s="61" t="s">
        <v>756</v>
      </c>
      <c r="C328" s="82" t="e">
        <v>#NAME?</v>
      </c>
      <c r="D328" s="87" t="s">
        <v>640</v>
      </c>
      <c r="E328" s="85" t="str">
        <f>VLOOKUP(D328,'Phase apprent &amp; Nature activ'!A$11:B$14,2,0)</f>
        <v>Formalisation</v>
      </c>
      <c r="F328" s="85">
        <v>3</v>
      </c>
      <c r="G328" s="85" t="str">
        <f t="shared" si="5"/>
        <v>CE1-MO-F-3</v>
      </c>
      <c r="H328" s="48" t="s">
        <v>863</v>
      </c>
      <c r="I328" s="15"/>
      <c r="J328" s="48" t="s">
        <v>662</v>
      </c>
      <c r="K328" s="93"/>
      <c r="L328" s="93"/>
    </row>
    <row r="329" spans="1:12" ht="29" hidden="1" x14ac:dyDescent="0.35">
      <c r="A329" s="23" t="s">
        <v>79</v>
      </c>
      <c r="B329" s="61" t="s">
        <v>756</v>
      </c>
      <c r="C329" s="82" t="e">
        <v>#NAME?</v>
      </c>
      <c r="D329" s="87" t="s">
        <v>640</v>
      </c>
      <c r="E329" s="85" t="str">
        <f>VLOOKUP(D329,'Phase apprent &amp; Nature activ'!A$11:B$14,2,0)</f>
        <v>Formalisation</v>
      </c>
      <c r="F329" s="85">
        <v>4</v>
      </c>
      <c r="G329" s="85" t="str">
        <f t="shared" si="5"/>
        <v>CE1-MO-F-4</v>
      </c>
      <c r="H329" s="48" t="s">
        <v>864</v>
      </c>
      <c r="I329" s="15"/>
      <c r="J329" s="48" t="s">
        <v>662</v>
      </c>
      <c r="K329" s="93"/>
      <c r="L329" s="93"/>
    </row>
    <row r="330" spans="1:12" ht="29" hidden="1" x14ac:dyDescent="0.35">
      <c r="A330" s="23" t="s">
        <v>79</v>
      </c>
      <c r="B330" s="61" t="s">
        <v>756</v>
      </c>
      <c r="C330" s="82" t="e">
        <v>#NAME?</v>
      </c>
      <c r="D330" s="87" t="s">
        <v>628</v>
      </c>
      <c r="E330" s="85" t="str">
        <f>VLOOKUP(D330,'Phase apprent &amp; Nature activ'!A$11:B$14,2,0)</f>
        <v>Problème</v>
      </c>
      <c r="F330" s="85">
        <v>1</v>
      </c>
      <c r="G330" s="85" t="str">
        <f t="shared" si="5"/>
        <v>CE1-MO-P-1</v>
      </c>
      <c r="H330" s="48" t="s">
        <v>931</v>
      </c>
      <c r="I330" s="15"/>
      <c r="J330" s="48" t="s">
        <v>662</v>
      </c>
      <c r="K330" s="93"/>
      <c r="L330" s="93"/>
    </row>
    <row r="331" spans="1:12" ht="72.5" hidden="1" x14ac:dyDescent="0.35">
      <c r="A331" s="23" t="s">
        <v>79</v>
      </c>
      <c r="B331" s="61" t="s">
        <v>758</v>
      </c>
      <c r="C331" s="82" t="e">
        <v>#NAME?</v>
      </c>
      <c r="D331" s="87" t="s">
        <v>637</v>
      </c>
      <c r="E331" s="85" t="str">
        <f>VLOOKUP(D331,'Phase apprent &amp; Nature activ'!A$11:B$14,2,0)</f>
        <v>Introduction/Initiation</v>
      </c>
      <c r="F331" s="85">
        <v>1</v>
      </c>
      <c r="G331" s="85" t="str">
        <f t="shared" si="5"/>
        <v>CE1-PD-I-1</v>
      </c>
      <c r="H331" s="48" t="s">
        <v>759</v>
      </c>
      <c r="I331" s="48" t="s">
        <v>760</v>
      </c>
      <c r="J331" s="48" t="s">
        <v>662</v>
      </c>
      <c r="K331" s="93"/>
      <c r="L331" s="93"/>
    </row>
    <row r="332" spans="1:12" ht="29" hidden="1" x14ac:dyDescent="0.35">
      <c r="A332" s="23" t="s">
        <v>79</v>
      </c>
      <c r="B332" s="61" t="s">
        <v>758</v>
      </c>
      <c r="C332" s="82" t="e">
        <v>#NAME?</v>
      </c>
      <c r="D332" s="87" t="s">
        <v>637</v>
      </c>
      <c r="E332" s="85" t="str">
        <f>VLOOKUP(D332,'Phase apprent &amp; Nature activ'!A$11:B$14,2,0)</f>
        <v>Introduction/Initiation</v>
      </c>
      <c r="F332" s="85">
        <v>2</v>
      </c>
      <c r="G332" s="85" t="str">
        <f t="shared" si="5"/>
        <v>CE1-PD-I-2</v>
      </c>
      <c r="H332" s="48" t="s">
        <v>761</v>
      </c>
      <c r="I332" s="15"/>
      <c r="J332" s="48" t="s">
        <v>662</v>
      </c>
      <c r="K332" s="93"/>
      <c r="L332" s="93"/>
    </row>
    <row r="333" spans="1:12" ht="29" hidden="1" x14ac:dyDescent="0.35">
      <c r="A333" s="23" t="s">
        <v>79</v>
      </c>
      <c r="B333" s="61" t="s">
        <v>758</v>
      </c>
      <c r="C333" s="82" t="e">
        <v>#NAME?</v>
      </c>
      <c r="D333" s="87" t="s">
        <v>637</v>
      </c>
      <c r="E333" s="85" t="str">
        <f>VLOOKUP(D333,'Phase apprent &amp; Nature activ'!A$11:B$14,2,0)</f>
        <v>Introduction/Initiation</v>
      </c>
      <c r="F333" s="85">
        <v>3</v>
      </c>
      <c r="G333" s="85" t="str">
        <f t="shared" si="5"/>
        <v>CE1-PD-I-3</v>
      </c>
      <c r="H333" s="48" t="s">
        <v>932</v>
      </c>
      <c r="I333" s="15"/>
      <c r="J333" s="48" t="s">
        <v>662</v>
      </c>
      <c r="K333" s="93"/>
      <c r="L333" s="93"/>
    </row>
    <row r="334" spans="1:12" ht="29" hidden="1" x14ac:dyDescent="0.35">
      <c r="A334" s="23" t="s">
        <v>79</v>
      </c>
      <c r="B334" s="61" t="s">
        <v>758</v>
      </c>
      <c r="C334" s="82" t="e">
        <v>#NAME?</v>
      </c>
      <c r="D334" s="87" t="s">
        <v>87</v>
      </c>
      <c r="E334" s="85" t="str">
        <f>VLOOKUP(D334,'Phase apprent &amp; Nature activ'!A$11:B$14,2,0)</f>
        <v>Manipulation/Entrainement</v>
      </c>
      <c r="F334" s="85">
        <v>1</v>
      </c>
      <c r="G334" s="85" t="str">
        <f t="shared" si="5"/>
        <v>CE1-PD-M-1</v>
      </c>
      <c r="H334" s="48" t="s">
        <v>933</v>
      </c>
      <c r="I334" s="15"/>
      <c r="J334" s="48" t="s">
        <v>662</v>
      </c>
      <c r="K334" s="93"/>
      <c r="L334" s="93"/>
    </row>
    <row r="335" spans="1:12" ht="29" hidden="1" x14ac:dyDescent="0.35">
      <c r="A335" s="23" t="s">
        <v>79</v>
      </c>
      <c r="B335" s="61" t="s">
        <v>758</v>
      </c>
      <c r="C335" s="82" t="e">
        <v>#NAME?</v>
      </c>
      <c r="D335" s="87" t="s">
        <v>87</v>
      </c>
      <c r="E335" s="85" t="str">
        <f>VLOOKUP(D335,'Phase apprent &amp; Nature activ'!A$11:B$14,2,0)</f>
        <v>Manipulation/Entrainement</v>
      </c>
      <c r="F335" s="85">
        <v>2</v>
      </c>
      <c r="G335" s="85" t="str">
        <f t="shared" si="5"/>
        <v>CE1-PD-M-2</v>
      </c>
      <c r="H335" s="48" t="s">
        <v>934</v>
      </c>
      <c r="I335" s="15"/>
      <c r="J335" s="48" t="s">
        <v>662</v>
      </c>
      <c r="K335" s="93"/>
      <c r="L335" s="93"/>
    </row>
    <row r="336" spans="1:12" ht="29" hidden="1" x14ac:dyDescent="0.35">
      <c r="A336" s="23" t="s">
        <v>79</v>
      </c>
      <c r="B336" s="61" t="s">
        <v>758</v>
      </c>
      <c r="C336" s="82" t="e">
        <v>#NAME?</v>
      </c>
      <c r="D336" s="87" t="s">
        <v>640</v>
      </c>
      <c r="E336" s="85" t="str">
        <f>VLOOKUP(D336,'Phase apprent &amp; Nature activ'!A$11:B$14,2,0)</f>
        <v>Formalisation</v>
      </c>
      <c r="F336" s="85">
        <v>1</v>
      </c>
      <c r="G336" s="85" t="str">
        <f t="shared" si="5"/>
        <v>CE1-PD-F-1</v>
      </c>
      <c r="H336" s="48" t="s">
        <v>935</v>
      </c>
      <c r="I336" s="15"/>
      <c r="J336" s="48" t="s">
        <v>662</v>
      </c>
      <c r="K336" s="93"/>
      <c r="L336" s="93"/>
    </row>
    <row r="337" spans="1:12" ht="29" hidden="1" x14ac:dyDescent="0.35">
      <c r="A337" s="23" t="s">
        <v>79</v>
      </c>
      <c r="B337" s="61" t="s">
        <v>758</v>
      </c>
      <c r="C337" s="82" t="e">
        <v>#NAME?</v>
      </c>
      <c r="D337" s="87" t="s">
        <v>628</v>
      </c>
      <c r="E337" s="85" t="str">
        <f>VLOOKUP(D337,'Phase apprent &amp; Nature activ'!A$11:B$14,2,0)</f>
        <v>Problème</v>
      </c>
      <c r="F337" s="85">
        <v>1</v>
      </c>
      <c r="G337" s="85" t="str">
        <f t="shared" si="5"/>
        <v>CE1-PD-P-1</v>
      </c>
      <c r="H337" s="48" t="s">
        <v>936</v>
      </c>
      <c r="I337" s="15"/>
      <c r="J337" s="48" t="s">
        <v>662</v>
      </c>
      <c r="K337" s="93"/>
      <c r="L337" s="93"/>
    </row>
    <row r="338" spans="1:12" ht="87" hidden="1" x14ac:dyDescent="0.35">
      <c r="A338" s="23" t="s">
        <v>79</v>
      </c>
      <c r="B338" s="61" t="s">
        <v>762</v>
      </c>
      <c r="C338" s="82" t="e">
        <v>#NAME?</v>
      </c>
      <c r="D338" s="87" t="s">
        <v>637</v>
      </c>
      <c r="E338" s="85" t="str">
        <f>VLOOKUP(D338,'Phase apprent &amp; Nature activ'!A$11:B$14,2,0)</f>
        <v>Introduction/Initiation</v>
      </c>
      <c r="F338" s="85">
        <v>1</v>
      </c>
      <c r="G338" s="85" t="str">
        <f t="shared" si="5"/>
        <v>CE1-TP-I-1</v>
      </c>
      <c r="H338" s="48" t="s">
        <v>763</v>
      </c>
      <c r="I338" s="48" t="s">
        <v>764</v>
      </c>
      <c r="J338" s="48" t="s">
        <v>662</v>
      </c>
      <c r="K338" s="93"/>
      <c r="L338" s="93"/>
    </row>
    <row r="339" spans="1:12" ht="29" hidden="1" x14ac:dyDescent="0.35">
      <c r="A339" s="23" t="s">
        <v>79</v>
      </c>
      <c r="B339" s="61" t="s">
        <v>762</v>
      </c>
      <c r="C339" s="82" t="e">
        <v>#NAME?</v>
      </c>
      <c r="D339" s="87" t="s">
        <v>637</v>
      </c>
      <c r="E339" s="85" t="str">
        <f>VLOOKUP(D339,'Phase apprent &amp; Nature activ'!A$11:B$14,2,0)</f>
        <v>Introduction/Initiation</v>
      </c>
      <c r="F339" s="85">
        <v>2</v>
      </c>
      <c r="G339" s="85" t="str">
        <f t="shared" si="5"/>
        <v>CE1-TP-I-2</v>
      </c>
      <c r="H339" s="48" t="s">
        <v>765</v>
      </c>
      <c r="I339" s="15"/>
      <c r="J339" s="48" t="s">
        <v>662</v>
      </c>
      <c r="K339" s="93"/>
      <c r="L339" s="93"/>
    </row>
    <row r="340" spans="1:12" ht="29" hidden="1" x14ac:dyDescent="0.35">
      <c r="A340" s="23" t="s">
        <v>79</v>
      </c>
      <c r="B340" s="61" t="s">
        <v>762</v>
      </c>
      <c r="C340" s="82" t="e">
        <v>#NAME?</v>
      </c>
      <c r="D340" s="87" t="s">
        <v>637</v>
      </c>
      <c r="E340" s="85" t="str">
        <f>VLOOKUP(D340,'Phase apprent &amp; Nature activ'!A$11:B$14,2,0)</f>
        <v>Introduction/Initiation</v>
      </c>
      <c r="F340" s="85">
        <v>3</v>
      </c>
      <c r="G340" s="85" t="str">
        <f t="shared" si="5"/>
        <v>CE1-TP-I-3</v>
      </c>
      <c r="H340" s="48" t="s">
        <v>865</v>
      </c>
      <c r="I340" s="15"/>
      <c r="J340" s="48" t="s">
        <v>662</v>
      </c>
      <c r="K340" s="93"/>
      <c r="L340" s="93"/>
    </row>
    <row r="341" spans="1:12" ht="29" hidden="1" x14ac:dyDescent="0.35">
      <c r="A341" s="23" t="s">
        <v>79</v>
      </c>
      <c r="B341" s="61" t="s">
        <v>762</v>
      </c>
      <c r="C341" s="82" t="e">
        <v>#NAME?</v>
      </c>
      <c r="D341" s="87" t="s">
        <v>87</v>
      </c>
      <c r="E341" s="85" t="str">
        <f>VLOOKUP(D341,'Phase apprent &amp; Nature activ'!A$11:B$14,2,0)</f>
        <v>Manipulation/Entrainement</v>
      </c>
      <c r="F341" s="85">
        <v>1</v>
      </c>
      <c r="G341" s="85" t="str">
        <f t="shared" si="5"/>
        <v>CE1-TP-M-1</v>
      </c>
      <c r="H341" s="48" t="s">
        <v>937</v>
      </c>
      <c r="I341" s="15"/>
      <c r="J341" s="48" t="s">
        <v>662</v>
      </c>
      <c r="K341" s="93"/>
      <c r="L341" s="93"/>
    </row>
    <row r="342" spans="1:12" ht="29" hidden="1" x14ac:dyDescent="0.35">
      <c r="A342" s="23" t="s">
        <v>79</v>
      </c>
      <c r="B342" s="61" t="s">
        <v>762</v>
      </c>
      <c r="C342" s="82" t="e">
        <v>#NAME?</v>
      </c>
      <c r="D342" s="87" t="s">
        <v>87</v>
      </c>
      <c r="E342" s="85" t="str">
        <f>VLOOKUP(D342,'Phase apprent &amp; Nature activ'!A$11:B$14,2,0)</f>
        <v>Manipulation/Entrainement</v>
      </c>
      <c r="F342" s="85">
        <v>2</v>
      </c>
      <c r="G342" s="85" t="str">
        <f t="shared" si="5"/>
        <v>CE1-TP-M-2</v>
      </c>
      <c r="H342" s="48" t="s">
        <v>938</v>
      </c>
      <c r="I342" s="15"/>
      <c r="J342" s="48" t="s">
        <v>662</v>
      </c>
      <c r="K342" s="93"/>
      <c r="L342" s="93"/>
    </row>
    <row r="343" spans="1:12" ht="29" hidden="1" x14ac:dyDescent="0.35">
      <c r="A343" s="23" t="s">
        <v>79</v>
      </c>
      <c r="B343" s="61" t="s">
        <v>762</v>
      </c>
      <c r="C343" s="82" t="e">
        <v>#NAME?</v>
      </c>
      <c r="D343" s="87" t="s">
        <v>640</v>
      </c>
      <c r="E343" s="85" t="str">
        <f>VLOOKUP(D343,'Phase apprent &amp; Nature activ'!A$11:B$14,2,0)</f>
        <v>Formalisation</v>
      </c>
      <c r="F343" s="85">
        <v>1</v>
      </c>
      <c r="G343" s="85" t="str">
        <f t="shared" si="5"/>
        <v>CE1-TP-F-1</v>
      </c>
      <c r="H343" s="48" t="s">
        <v>939</v>
      </c>
      <c r="I343" s="15"/>
      <c r="J343" s="48" t="s">
        <v>662</v>
      </c>
      <c r="K343" s="93"/>
      <c r="L343" s="93"/>
    </row>
    <row r="344" spans="1:12" ht="72.5" hidden="1" x14ac:dyDescent="0.35">
      <c r="A344" s="23" t="s">
        <v>79</v>
      </c>
      <c r="B344" s="61" t="s">
        <v>762</v>
      </c>
      <c r="C344" s="82" t="e">
        <v>#NAME?</v>
      </c>
      <c r="D344" s="87" t="s">
        <v>628</v>
      </c>
      <c r="E344" s="85" t="str">
        <f>VLOOKUP(D344,'Phase apprent &amp; Nature activ'!A$11:B$14,2,0)</f>
        <v>Problème</v>
      </c>
      <c r="F344" s="85">
        <v>1</v>
      </c>
      <c r="G344" s="85" t="str">
        <f t="shared" si="5"/>
        <v>CE1-TP-P-1</v>
      </c>
      <c r="H344" s="48" t="s">
        <v>940</v>
      </c>
      <c r="I344" s="48" t="s">
        <v>941</v>
      </c>
      <c r="J344" s="48" t="s">
        <v>662</v>
      </c>
      <c r="K344" s="93"/>
      <c r="L344" s="93"/>
    </row>
    <row r="345" spans="1:12" hidden="1" x14ac:dyDescent="0.35"/>
  </sheetData>
  <autoFilter ref="A1:L345" xr:uid="{00000000-0009-0000-0000-00000B000000}">
    <filterColumn colId="1">
      <filters>
        <filter val="CD"/>
      </filters>
    </filterColumn>
    <filterColumn colId="2">
      <filters>
        <filter val="CP-CD"/>
      </filters>
    </filterColumn>
  </autoFilter>
  <pageMargins left="0.7" right="0.7" top="0.75" bottom="0.75"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924"/>
  <sheetViews>
    <sheetView zoomScaleNormal="100" workbookViewId="0">
      <pane xSplit="3" ySplit="1" topLeftCell="D5" activePane="bottomRight" state="frozen"/>
      <selection pane="topRight" activeCell="D1" sqref="D1"/>
      <selection pane="bottomLeft" activeCell="A5" sqref="A5"/>
      <selection pane="bottomRight" activeCell="G8" sqref="G8"/>
    </sheetView>
  </sheetViews>
  <sheetFormatPr baseColWidth="10" defaultColWidth="11.453125" defaultRowHeight="14.5" x14ac:dyDescent="0.35"/>
  <cols>
    <col min="1" max="1" width="11.453125" style="23"/>
    <col min="2" max="2" width="10" style="23" customWidth="1"/>
    <col min="3" max="3" width="15.1796875" style="23" customWidth="1"/>
    <col min="4" max="4" width="21.7265625" style="23" customWidth="1"/>
    <col min="5" max="5" width="23.7265625" style="52" customWidth="1"/>
    <col min="6" max="6" width="8.54296875" style="23" customWidth="1"/>
    <col min="7" max="7" width="14.1796875" style="52" customWidth="1"/>
    <col min="8" max="8" width="14.54296875" style="23" customWidth="1"/>
    <col min="9" max="9" width="44.453125" style="24" customWidth="1"/>
    <col min="10" max="11" width="45.453125" style="24" customWidth="1"/>
    <col min="12" max="12" width="49.81640625" style="24" customWidth="1"/>
    <col min="13" max="14" width="49.81640625" style="24" hidden="1" customWidth="1"/>
    <col min="15" max="15" width="93.1796875" style="23" customWidth="1"/>
    <col min="16" max="17" width="12.7265625" style="23" customWidth="1"/>
    <col min="18" max="1024" width="11.453125" style="23"/>
  </cols>
  <sheetData>
    <row r="1" spans="1:15" s="6" customFormat="1" ht="29" x14ac:dyDescent="0.35">
      <c r="A1" s="53" t="s">
        <v>157</v>
      </c>
      <c r="B1" s="53" t="s">
        <v>647</v>
      </c>
      <c r="C1" s="53" t="s">
        <v>942</v>
      </c>
      <c r="D1" s="53" t="s">
        <v>943</v>
      </c>
      <c r="E1" s="9" t="s">
        <v>444</v>
      </c>
      <c r="F1" s="53" t="s">
        <v>944</v>
      </c>
      <c r="G1" s="53" t="s">
        <v>945</v>
      </c>
      <c r="H1" s="9" t="s">
        <v>946</v>
      </c>
      <c r="I1" s="16" t="s">
        <v>652</v>
      </c>
      <c r="J1" s="16" t="s">
        <v>653</v>
      </c>
      <c r="K1" s="16" t="s">
        <v>466</v>
      </c>
      <c r="L1" s="94" t="s">
        <v>947</v>
      </c>
      <c r="M1" s="94" t="s">
        <v>948</v>
      </c>
      <c r="N1" s="95" t="s">
        <v>949</v>
      </c>
      <c r="O1" s="79" t="s">
        <v>74</v>
      </c>
    </row>
    <row r="2" spans="1:15" s="12" customFormat="1" ht="29" x14ac:dyDescent="0.35">
      <c r="A2" s="12" t="s">
        <v>75</v>
      </c>
      <c r="B2" s="9" t="s">
        <v>656</v>
      </c>
      <c r="C2" s="9" t="str">
        <f t="shared" ref="C2:C65" si="0">CONCATENATE(A2,"-",B2)</f>
        <v>GSM-CD</v>
      </c>
      <c r="D2" s="9" t="s">
        <v>637</v>
      </c>
      <c r="E2" s="9" t="str">
        <f>VLOOKUP(D2,'Phase apprent &amp; Nature activ'!A$11:B$14,2,0)</f>
        <v>Introduction/Initiation</v>
      </c>
      <c r="F2" s="9">
        <v>1</v>
      </c>
      <c r="G2" s="9"/>
      <c r="H2" s="85" t="str">
        <f t="shared" ref="H2:H65" si="1">CONCATENATE($A2,"-",$B2,"-",$D2,"-",$F2,"-",G2)</f>
        <v>GSM-CD-I-1-</v>
      </c>
      <c r="I2" s="48" t="str">
        <f>CONCATENATE(VLOOKUP(CONCATENATE(A2,"-",B2,"-",D2,"-",F2),'Activités par classe-leçon-nat'!G:H,2,0)," - ",E2)</f>
        <v>Apprendre la comptine des nombres - Introduction/Initiation</v>
      </c>
      <c r="J2" s="48" t="str">
        <f>VLOOKUP(CONCATENATE($A2,"-",$B2,"-",$D2,"-",$F2),'Activités par classe-leçon-nat'!G:J,3,0)</f>
        <v>L'enfant doit réciter les nombres jusqu'à 30</v>
      </c>
      <c r="K2" s="16" t="e">
        <f>VLOOKUP(G2,'Type Exo'!A:C,3,0)</f>
        <v>#N/A</v>
      </c>
      <c r="L2" s="16"/>
      <c r="M2" s="48">
        <f>IF(NOT(ISNA(VLOOKUP(CONCATENATE($H2,"-",$G2),'Question ClasseLeçonActTyprep'!$I:$L,4,0))), VLOOKUP(CONCATENATE($H2,"-",$G2),'Question ClasseLeçonActTyprep'!$I:$L,4,0), IF(NOT(ISNA(VLOOKUP(CONCATENATE(MID($H2,1,LEN($H2)-2),"--*",$G2),'Question ClasseLeçonActTyprep'!$I:$L,4,0))), VLOOKUP(CONCATENATE(MID($H2,1,LEN($H2)-2),"--*",$G2),'Question ClasseLeçonActTyprep'!$I:$L,4,0), IF(NOT(ISNA(VLOOKUP(CONCATENATE(MID($H2,1,LEN($H2)-4),"---*",$G2),'Question ClasseLeçonActTyprep'!$I:$L,4,0))), VLOOKUP(CONCATENATE(MID($H2,1,LEN($H2)-4),"---*",$G2),'Question ClasseLeçonActTyprep'!$I:$L,4,0), IF(NOT(ISNA(VLOOKUP(CONCATENATE(MID($H2,1,LEN($H2)-5),"----*",$G2),'Question ClasseLeçonActTyprep'!$I:$L,4,0))), VLOOKUP(CONCATENATE(MID($H2,1,LEN($H2)-6),"----*",$G2),'Question ClasseLeçonActTyprep'!$I:$L,4,0), 0))))</f>
        <v>0</v>
      </c>
      <c r="N2" s="86">
        <f t="shared" ref="N2:N65" si="2">IF(L2&lt;&gt;"",L2,M2)</f>
        <v>0</v>
      </c>
      <c r="O2" s="93" t="e">
        <f t="shared" ref="O2:O65" si="3">CONCATENATE("INSERT INTO `activite_clnt` (nom, description, objectif, consigne, typrep, num_activite, fk_classe_id, fk_lesson_id, fk_natureactiv_id) VALUES ('",SUBSTITUTE(I2,"'","''"),"', '",SUBSTITUTE(K2,"'","''"),"', '",SUBSTITUTE(J2,"'","''"),"', '",SUBSTITUTE(L2,"'","''"),"', '",G2,"', '",F2,"', '",A2,"', '",B2,"', '",D2,"');")</f>
        <v>#N/A</v>
      </c>
    </row>
    <row r="3" spans="1:15" s="12" customFormat="1" ht="29" x14ac:dyDescent="0.35">
      <c r="A3" s="12" t="s">
        <v>75</v>
      </c>
      <c r="B3" s="9" t="s">
        <v>656</v>
      </c>
      <c r="C3" s="9" t="str">
        <f t="shared" si="0"/>
        <v>GSM-CD</v>
      </c>
      <c r="D3" s="9" t="s">
        <v>637</v>
      </c>
      <c r="E3" s="9" t="str">
        <f>VLOOKUP(D3,'Phase apprent &amp; Nature activ'!A$11:B$14,2,0)</f>
        <v>Introduction/Initiation</v>
      </c>
      <c r="F3" s="9">
        <v>2</v>
      </c>
      <c r="G3" s="9"/>
      <c r="H3" s="85" t="str">
        <f t="shared" si="1"/>
        <v>GSM-CD-I-2-</v>
      </c>
      <c r="I3" s="48" t="str">
        <f>CONCATENATE(VLOOKUP(CONCATENATE(A3,"-",B3,"-",D3,"-",F3),'Activités par classe-leçon-nat'!G:H,2,0)," - ",E3)</f>
        <v>Apprendre à dénombrer = associer le pointage avec la comptine des nombres - Introduction/Initiation</v>
      </c>
      <c r="J3" s="48" t="str">
        <f>VLOOKUP(CONCATENATE($A3,"-",$B3,"-",$D3,"-",$F3),'Activités par classe-leçon-nat'!G:J,3,0)</f>
        <v>L'enfant doit réciter les nombres jusqu'à 30</v>
      </c>
      <c r="K3" s="16" t="e">
        <f>VLOOKUP(G3,'Type Exo'!A:C,3,0)</f>
        <v>#N/A</v>
      </c>
      <c r="L3" s="16"/>
      <c r="M3" s="48">
        <f>IF(NOT(ISNA(VLOOKUP(CONCATENATE($H3,"-",$G3),'Question ClasseLeçonActTyprep'!$I:$L,4,0))), VLOOKUP(CONCATENATE($H3,"-",$G3),'Question ClasseLeçonActTyprep'!$I:$L,4,0), IF(NOT(ISNA(VLOOKUP(CONCATENATE(MID($H3,1,LEN($H3)-2),"--*",$G3),'Question ClasseLeçonActTyprep'!$I:$L,4,0))), VLOOKUP(CONCATENATE(MID($H3,1,LEN($H3)-2),"--*",$G3),'Question ClasseLeçonActTyprep'!$I:$L,4,0), IF(NOT(ISNA(VLOOKUP(CONCATENATE(MID($H3,1,LEN($H3)-4),"---*",$G3),'Question ClasseLeçonActTyprep'!$I:$L,4,0))), VLOOKUP(CONCATENATE(MID($H3,1,LEN($H3)-4),"---*",$G3),'Question ClasseLeçonActTyprep'!$I:$L,4,0), IF(NOT(ISNA(VLOOKUP(CONCATENATE(MID($H3,1,LEN($H3)-5),"----*",$G3),'Question ClasseLeçonActTyprep'!$I:$L,4,0))), VLOOKUP(CONCATENATE(MID($H3,1,LEN($H3)-6),"----*",$G3),'Question ClasseLeçonActTyprep'!$I:$L,4,0), 0))))</f>
        <v>0</v>
      </c>
      <c r="N3" s="86">
        <f t="shared" si="2"/>
        <v>0</v>
      </c>
      <c r="O3" s="93" t="e">
        <f t="shared" si="3"/>
        <v>#N/A</v>
      </c>
    </row>
    <row r="4" spans="1:15" s="87" customFormat="1" ht="58" x14ac:dyDescent="0.35">
      <c r="A4" s="12" t="s">
        <v>75</v>
      </c>
      <c r="B4" s="85" t="s">
        <v>656</v>
      </c>
      <c r="C4" s="9" t="str">
        <f t="shared" si="0"/>
        <v>GSM-CD</v>
      </c>
      <c r="D4" s="85" t="s">
        <v>87</v>
      </c>
      <c r="E4" s="85" t="str">
        <f>VLOOKUP(D4,'Phase apprent &amp; Nature activ'!A$11:B$14,2,0)</f>
        <v>Manipulation/Entrainement</v>
      </c>
      <c r="F4" s="85">
        <v>1</v>
      </c>
      <c r="G4" s="85" t="s">
        <v>735</v>
      </c>
      <c r="H4" s="85" t="str">
        <f t="shared" si="1"/>
        <v>GSM-CD-M-1-B1</v>
      </c>
      <c r="I4" s="48" t="str">
        <f>CONCATENATE(VLOOKUP(CONCATENATE(A4,"-",B4,"-",D4,"-",F4),'Activités par classe-leçon-nat'!G:H,2,0)," - ",E4)</f>
        <v>Apprendre à compter sur les doigts - Manipulation/Entrainement</v>
      </c>
      <c r="J4" s="48" t="str">
        <f>VLOOKUP(CONCATENATE($A4,"-",$B4,"-",$D4,"-",$F4),'Activités par classe-leçon-nat'!G:J,3,0)</f>
        <v>L'enfant doit savoir compter sur ses doigts</v>
      </c>
      <c r="K4" s="48" t="str">
        <f>VLOOKUP(G4,'Type Exo'!A:C,3,0)</f>
        <v>Exercice où il faut trouver la bonne réponse parmi 2 possibles</v>
      </c>
      <c r="L4" s="48" t="s">
        <v>950</v>
      </c>
      <c r="M4" s="48">
        <f>IF(NOT(ISNA(VLOOKUP(CONCATENATE($H4,"-",$G4),'Question ClasseLeçonActTyprep'!$I:$L,4,0))), VLOOKUP(CONCATENATE($H4,"-",$G4),'Question ClasseLeçonActTyprep'!$I:$L,4,0), IF(NOT(ISNA(VLOOKUP(CONCATENATE(MID($H4,1,LEN($H4)-2),"--*",$G4),'Question ClasseLeçonActTyprep'!$I:$L,4,0))), VLOOKUP(CONCATENATE(MID($H4,1,LEN($H4)-2),"--*",$G4),'Question ClasseLeçonActTyprep'!$I:$L,4,0), IF(NOT(ISNA(VLOOKUP(CONCATENATE(MID($H4,1,LEN($H4)-4),"---*",$G4),'Question ClasseLeçonActTyprep'!$I:$L,4,0))), VLOOKUP(CONCATENATE(MID($H4,1,LEN($H4)-4),"---*",$G4),'Question ClasseLeçonActTyprep'!$I:$L,4,0), IF(NOT(ISNA(VLOOKUP(CONCATENATE(MID($H4,1,LEN($H4)-5),"----*",$G4),'Question ClasseLeçonActTyprep'!$I:$L,4,0))), VLOOKUP(CONCATENATE(MID($H4,1,LEN($H4)-6),"----*",$G4),'Question ClasseLeçonActTyprep'!$I:$L,4,0), 0))))</f>
        <v>0</v>
      </c>
      <c r="N4" s="86" t="str">
        <f t="shared" si="2"/>
        <v>Combien de doigts vois-tu ?</v>
      </c>
      <c r="O4" s="93" t="str">
        <f t="shared" si="3"/>
        <v>INSERT INTO `activite_clnt` (nom, description, objectif, consigne, typrep, num_activite, fk_classe_id, fk_lesson_id, fk_natureactiv_id) VALUES ('Apprendre à compter sur les doigts - Manipulation/Entrainement', 'Exercice où il faut trouver la bonne réponse parmi 2 possibles', 'L''enfant doit savoir compter sur ses doigts', 'Combien de doigts vois-tu ?', 'B1', '1', 'GSM', 'CD', 'M');</v>
      </c>
    </row>
    <row r="5" spans="1:15" s="87" customFormat="1" ht="58" x14ac:dyDescent="0.35">
      <c r="A5" s="12" t="s">
        <v>75</v>
      </c>
      <c r="B5" s="85" t="s">
        <v>656</v>
      </c>
      <c r="C5" s="9" t="str">
        <f t="shared" si="0"/>
        <v>GSM-CD</v>
      </c>
      <c r="D5" s="85" t="s">
        <v>87</v>
      </c>
      <c r="E5" s="85" t="str">
        <f>VLOOKUP(D5,'Phase apprent &amp; Nature activ'!A$11:B$14,2,0)</f>
        <v>Manipulation/Entrainement</v>
      </c>
      <c r="F5" s="85">
        <v>1</v>
      </c>
      <c r="G5" s="85" t="s">
        <v>951</v>
      </c>
      <c r="H5" s="85" t="str">
        <f t="shared" si="1"/>
        <v>GSM-CD-M-1-B2</v>
      </c>
      <c r="I5" s="48" t="str">
        <f>CONCATENATE(VLOOKUP(CONCATENATE(A5,"-",B5,"-",D5,"-",F5),'Activités par classe-leçon-nat'!G:H,2,0)," - ",E5)</f>
        <v>Apprendre à compter sur les doigts - Manipulation/Entrainement</v>
      </c>
      <c r="J5" s="48" t="str">
        <f>VLOOKUP(CONCATENATE($A5,"-",$B5,"-",$D5,"-",$F5),'Activités par classe-leçon-nat'!G:J,3,0)</f>
        <v>L'enfant doit savoir compter sur ses doigts</v>
      </c>
      <c r="K5" s="48" t="str">
        <f>VLOOKUP(G5,'Type Exo'!A:C,3,0)</f>
        <v>Exercice où il faut trouver la bonne réponse parmi 2 possibles (question alternative)</v>
      </c>
      <c r="L5" s="48" t="s">
        <v>950</v>
      </c>
      <c r="M5" s="48">
        <f>IF(NOT(ISNA(VLOOKUP(CONCATENATE($H5,"-",$G5),'Question ClasseLeçonActTyprep'!$I:$L,4,0))), VLOOKUP(CONCATENATE($H5,"-",$G5),'Question ClasseLeçonActTyprep'!$I:$L,4,0), IF(NOT(ISNA(VLOOKUP(CONCATENATE(MID($H5,1,LEN($H5)-2),"--*",$G5),'Question ClasseLeçonActTyprep'!$I:$L,4,0))), VLOOKUP(CONCATENATE(MID($H5,1,LEN($H5)-2),"--*",$G5),'Question ClasseLeçonActTyprep'!$I:$L,4,0), IF(NOT(ISNA(VLOOKUP(CONCATENATE(MID($H5,1,LEN($H5)-4),"---*",$G5),'Question ClasseLeçonActTyprep'!$I:$L,4,0))), VLOOKUP(CONCATENATE(MID($H5,1,LEN($H5)-4),"---*",$G5),'Question ClasseLeçonActTyprep'!$I:$L,4,0), IF(NOT(ISNA(VLOOKUP(CONCATENATE(MID($H5,1,LEN($H5)-5),"----*",$G5),'Question ClasseLeçonActTyprep'!$I:$L,4,0))), VLOOKUP(CONCATENATE(MID($H5,1,LEN($H5)-6),"----*",$G5),'Question ClasseLeçonActTyprep'!$I:$L,4,0), 0))))</f>
        <v>0</v>
      </c>
      <c r="N5" s="86" t="str">
        <f t="shared" si="2"/>
        <v>Combien de doigts vois-tu ?</v>
      </c>
      <c r="O5" s="93" t="str">
        <f t="shared" si="3"/>
        <v>INSERT INTO `activite_clnt` (nom, description, objectif, consigne, typrep, num_activite, fk_classe_id, fk_lesson_id, fk_natureactiv_id) VALUES ('Apprendre à compter sur les doigts - Manipulation/Entrainement', 'Exercice où il faut trouver la bonne réponse parmi 2 possibles (question alternative)', 'L''enfant doit savoir compter sur ses doigts', 'Combien de doigts vois-tu ?', 'B2', '1', 'GSM', 'CD', 'M');</v>
      </c>
    </row>
    <row r="6" spans="1:15" s="87" customFormat="1" ht="58" x14ac:dyDescent="0.35">
      <c r="A6" s="12" t="s">
        <v>75</v>
      </c>
      <c r="B6" s="85" t="s">
        <v>656</v>
      </c>
      <c r="C6" s="9" t="str">
        <f t="shared" si="0"/>
        <v>GSM-CD</v>
      </c>
      <c r="D6" s="85" t="s">
        <v>87</v>
      </c>
      <c r="E6" s="85" t="str">
        <f>VLOOKUP(D6,'Phase apprent &amp; Nature activ'!A$11:B$14,2,0)</f>
        <v>Manipulation/Entrainement</v>
      </c>
      <c r="F6" s="85">
        <v>1</v>
      </c>
      <c r="G6" s="85" t="s">
        <v>952</v>
      </c>
      <c r="H6" s="85" t="str">
        <f t="shared" si="1"/>
        <v>GSM-CD-M-1-Q1</v>
      </c>
      <c r="I6" s="48" t="str">
        <f>CONCATENATE(VLOOKUP(CONCATENATE(A6,"-",B6,"-",D6,"-",F6),'Activités par classe-leçon-nat'!G:H,2,0)," - ",E6)</f>
        <v>Apprendre à compter sur les doigts - Manipulation/Entrainement</v>
      </c>
      <c r="J6" s="48" t="str">
        <f>VLOOKUP(CONCATENATE($A6,"-",$B6,"-",$D6,"-",$F6),'Activités par classe-leçon-nat'!G:J,3,0)</f>
        <v>L'enfant doit savoir compter sur ses doigts</v>
      </c>
      <c r="K6" s="48" t="str">
        <f>VLOOKUP(G6,'Type Exo'!A:C,3,0)</f>
        <v>Un exercice de type QCM</v>
      </c>
      <c r="L6" s="48" t="s">
        <v>950</v>
      </c>
      <c r="M6" s="48">
        <f>IF(NOT(ISNA(VLOOKUP(CONCATENATE($H6,"-",$G6),'Question ClasseLeçonActTyprep'!$I:$L,4,0))), VLOOKUP(CONCATENATE($H6,"-",$G6),'Question ClasseLeçonActTyprep'!$I:$L,4,0), IF(NOT(ISNA(VLOOKUP(CONCATENATE(MID($H6,1,LEN($H6)-2),"--*",$G6),'Question ClasseLeçonActTyprep'!$I:$L,4,0))), VLOOKUP(CONCATENATE(MID($H6,1,LEN($H6)-2),"--*",$G6),'Question ClasseLeçonActTyprep'!$I:$L,4,0), IF(NOT(ISNA(VLOOKUP(CONCATENATE(MID($H6,1,LEN($H6)-4),"---*",$G6),'Question ClasseLeçonActTyprep'!$I:$L,4,0))), VLOOKUP(CONCATENATE(MID($H6,1,LEN($H6)-4),"---*",$G6),'Question ClasseLeçonActTyprep'!$I:$L,4,0), IF(NOT(ISNA(VLOOKUP(CONCATENATE(MID($H6,1,LEN($H6)-5),"----*",$G6),'Question ClasseLeçonActTyprep'!$I:$L,4,0))), VLOOKUP(CONCATENATE(MID($H6,1,LEN($H6)-6),"----*",$G6),'Question ClasseLeçonActTyprep'!$I:$L,4,0), 0))))</f>
        <v>0</v>
      </c>
      <c r="N6" s="86" t="str">
        <f t="shared" si="2"/>
        <v>Combien de doigts vois-tu ?</v>
      </c>
      <c r="O6" s="93" t="str">
        <f t="shared" si="3"/>
        <v>INSERT INTO `activite_clnt` (nom, description, objectif, consigne, typrep, num_activite, fk_classe_id, fk_lesson_id, fk_natureactiv_id) VALUES ('Apprendre à compter sur les doigts - Manipulation/Entrainement', 'Un exercice de type QCM', 'L''enfant doit savoir compter sur ses doigts', 'Combien de doigts vois-tu ?', 'Q1', '1', 'GSM', 'CD', 'M');</v>
      </c>
    </row>
    <row r="7" spans="1:15" s="87" customFormat="1" ht="58" x14ac:dyDescent="0.35">
      <c r="A7" s="12" t="s">
        <v>75</v>
      </c>
      <c r="B7" s="85" t="s">
        <v>656</v>
      </c>
      <c r="C7" s="9" t="str">
        <f t="shared" si="0"/>
        <v>GSM-CD</v>
      </c>
      <c r="D7" s="85" t="s">
        <v>87</v>
      </c>
      <c r="E7" s="85" t="str">
        <f>VLOOKUP(D7,'Phase apprent &amp; Nature activ'!A$11:B$14,2,0)</f>
        <v>Manipulation/Entrainement</v>
      </c>
      <c r="F7" s="85">
        <v>1</v>
      </c>
      <c r="G7" s="85" t="s">
        <v>953</v>
      </c>
      <c r="H7" s="85" t="str">
        <f t="shared" si="1"/>
        <v>GSM-CD-M-1-Q2</v>
      </c>
      <c r="I7" s="48" t="str">
        <f>CONCATENATE(VLOOKUP(CONCATENATE(A7,"-",B7,"-",D7,"-",F7),'Activités par classe-leçon-nat'!G:H,2,0)," - ",E7)</f>
        <v>Apprendre à compter sur les doigts - Manipulation/Entrainement</v>
      </c>
      <c r="J7" s="48" t="str">
        <f>VLOOKUP(CONCATENATE($A7,"-",$B7,"-",$D7,"-",$F7),'Activités par classe-leçon-nat'!G:J,3,0)</f>
        <v>L'enfant doit savoir compter sur ses doigts</v>
      </c>
      <c r="K7" s="48" t="str">
        <f>VLOOKUP(G7,'Type Exo'!A:C,3,0)</f>
        <v>Un exercice de type QCM (question alternative / trouver l'intrus)</v>
      </c>
      <c r="L7" s="48" t="s">
        <v>950</v>
      </c>
      <c r="M7" s="48">
        <f>IF(NOT(ISNA(VLOOKUP(CONCATENATE($H7,"-",$G7),'Question ClasseLeçonActTyprep'!$I:$L,4,0))), VLOOKUP(CONCATENATE($H7,"-",$G7),'Question ClasseLeçonActTyprep'!$I:$L,4,0), IF(NOT(ISNA(VLOOKUP(CONCATENATE(MID($H7,1,LEN($H7)-2),"--*",$G7),'Question ClasseLeçonActTyprep'!$I:$L,4,0))), VLOOKUP(CONCATENATE(MID($H7,1,LEN($H7)-2),"--*",$G7),'Question ClasseLeçonActTyprep'!$I:$L,4,0), IF(NOT(ISNA(VLOOKUP(CONCATENATE(MID($H7,1,LEN($H7)-4),"---*",$G7),'Question ClasseLeçonActTyprep'!$I:$L,4,0))), VLOOKUP(CONCATENATE(MID($H7,1,LEN($H7)-4),"---*",$G7),'Question ClasseLeçonActTyprep'!$I:$L,4,0), IF(NOT(ISNA(VLOOKUP(CONCATENATE(MID($H7,1,LEN($H7)-5),"----*",$G7),'Question ClasseLeçonActTyprep'!$I:$L,4,0))), VLOOKUP(CONCATENATE(MID($H7,1,LEN($H7)-6),"----*",$G7),'Question ClasseLeçonActTyprep'!$I:$L,4,0), 0))))</f>
        <v>0</v>
      </c>
      <c r="N7" s="86" t="str">
        <f t="shared" si="2"/>
        <v>Combien de doigts vois-tu ?</v>
      </c>
      <c r="O7" s="93" t="str">
        <f t="shared" si="3"/>
        <v>INSERT INTO `activite_clnt` (nom, description, objectif, consigne, typrep, num_activite, fk_classe_id, fk_lesson_id, fk_natureactiv_id) VALUES ('Apprendre à compter sur les doigts - Manipulation/Entrainement', 'Un exercice de type QCM (question alternative / trouver l''intrus)', 'L''enfant doit savoir compter sur ses doigts', 'Combien de doigts vois-tu ?', 'Q2', '1', 'GSM', 'CD', 'M');</v>
      </c>
    </row>
    <row r="8" spans="1:15" s="87" customFormat="1" ht="58" x14ac:dyDescent="0.35">
      <c r="A8" s="12" t="s">
        <v>75</v>
      </c>
      <c r="B8" s="85" t="s">
        <v>656</v>
      </c>
      <c r="C8" s="9" t="str">
        <f t="shared" si="0"/>
        <v>GSM-CD</v>
      </c>
      <c r="D8" s="85" t="s">
        <v>87</v>
      </c>
      <c r="E8" s="85" t="str">
        <f>VLOOKUP(D8,'Phase apprent &amp; Nature activ'!A$11:B$14,2,0)</f>
        <v>Manipulation/Entrainement</v>
      </c>
      <c r="F8" s="85">
        <v>1</v>
      </c>
      <c r="G8" s="85" t="s">
        <v>87</v>
      </c>
      <c r="H8" s="85" t="str">
        <f t="shared" si="1"/>
        <v>GSM-CD-M-1-M</v>
      </c>
      <c r="I8" s="48" t="str">
        <f>CONCATENATE(VLOOKUP(CONCATENATE(A8,"-",B8,"-",D8,"-",F8),'Activités par classe-leçon-nat'!G:H,2,0)," - ",E8)</f>
        <v>Apprendre à compter sur les doigts - Manipulation/Entrainement</v>
      </c>
      <c r="J8" s="48" t="str">
        <f>VLOOKUP(CONCATENATE($A8,"-",$B8,"-",$D8,"-",$F8),'Activités par classe-leçon-nat'!G:J,3,0)</f>
        <v>L'enfant doit savoir compter sur ses doigts</v>
      </c>
      <c r="K8" s="48" t="str">
        <f>VLOOKUP(G8,'Type Exo'!A:C,3,0)</f>
        <v>Un exercice de type Memory</v>
      </c>
      <c r="L8" s="48" t="s">
        <v>954</v>
      </c>
      <c r="M8" s="48">
        <f>IF(NOT(ISNA(VLOOKUP(CONCATENATE($H8,"-",$G8),'Question ClasseLeçonActTyprep'!$I:$L,4,0))), VLOOKUP(CONCATENATE($H8,"-",$G8),'Question ClasseLeçonActTyprep'!$I:$L,4,0), IF(NOT(ISNA(VLOOKUP(CONCATENATE(MID($H8,1,LEN($H8)-2),"--*",$G8),'Question ClasseLeçonActTyprep'!$I:$L,4,0))), VLOOKUP(CONCATENATE(MID($H8,1,LEN($H8)-2),"--*",$G8),'Question ClasseLeçonActTyprep'!$I:$L,4,0), IF(NOT(ISNA(VLOOKUP(CONCATENATE(MID($H8,1,LEN($H8)-4),"---*",$G8),'Question ClasseLeçonActTyprep'!$I:$L,4,0))), VLOOKUP(CONCATENATE(MID($H8,1,LEN($H8)-4),"---*",$G8),'Question ClasseLeçonActTyprep'!$I:$L,4,0), IF(NOT(ISNA(VLOOKUP(CONCATENATE(MID($H8,1,LEN($H8)-5),"----*",$G8),'Question ClasseLeçonActTyprep'!$I:$L,4,0))), VLOOKUP(CONCATENATE(MID($H8,1,LEN($H8)-6),"----*",$G8),'Question ClasseLeçonActTyprep'!$I:$L,4,0), 0))))</f>
        <v>0</v>
      </c>
      <c r="N8" s="86" t="str">
        <f t="shared" si="2"/>
        <v>Associe les cartes correspondant au même nombre</v>
      </c>
      <c r="O8" s="93" t="str">
        <f t="shared" si="3"/>
        <v>INSERT INTO `activite_clnt` (nom, description, objectif, consigne, typrep, num_activite, fk_classe_id, fk_lesson_id, fk_natureactiv_id) VALUES ('Apprendre à compter sur les doigts - Manipulation/Entrainement', 'Un exercice de type Memory', 'L''enfant doit savoir compter sur ses doigts', 'Associe les cartes correspondant au même nombre', 'M', '1', 'GSM', 'CD', 'M');</v>
      </c>
    </row>
    <row r="9" spans="1:15" s="87" customFormat="1" ht="58" x14ac:dyDescent="0.35">
      <c r="A9" s="12" t="s">
        <v>75</v>
      </c>
      <c r="B9" s="85" t="s">
        <v>656</v>
      </c>
      <c r="C9" s="9" t="str">
        <f t="shared" si="0"/>
        <v>GSM-CD</v>
      </c>
      <c r="D9" s="85" t="s">
        <v>87</v>
      </c>
      <c r="E9" s="85" t="str">
        <f>VLOOKUP(D9,'Phase apprent &amp; Nature activ'!A$11:B$14,2,0)</f>
        <v>Manipulation/Entrainement</v>
      </c>
      <c r="F9" s="85">
        <v>1</v>
      </c>
      <c r="G9" s="85" t="s">
        <v>628</v>
      </c>
      <c r="H9" s="85" t="str">
        <f t="shared" si="1"/>
        <v>GSM-CD-M-1-P</v>
      </c>
      <c r="I9" s="48" t="str">
        <f>CONCATENATE(VLOOKUP(CONCATENATE(A9,"-",B9,"-",D9,"-",F9),'Activités par classe-leçon-nat'!G:H,2,0)," - ",E9)</f>
        <v>Apprendre à compter sur les doigts - Manipulation/Entrainement</v>
      </c>
      <c r="J9" s="48" t="str">
        <f>VLOOKUP(CONCATENATE($A9,"-",$B9,"-",$D9,"-",$F9),'Activités par classe-leçon-nat'!G:J,3,0)</f>
        <v>L'enfant doit savoir compter sur ses doigts</v>
      </c>
      <c r="K9" s="48" t="str">
        <f>VLOOKUP(G9,'Type Exo'!A:C,3,0)</f>
        <v>Un exercice où il faut relier des items entre eux par paire</v>
      </c>
      <c r="L9" s="48" t="s">
        <v>955</v>
      </c>
      <c r="M9" s="48">
        <f>IF(NOT(ISNA(VLOOKUP(CONCATENATE($H9,"-",$G9),'Question ClasseLeçonActTyprep'!$I:$L,4,0))), VLOOKUP(CONCATENATE($H9,"-",$G9),'Question ClasseLeçonActTyprep'!$I:$L,4,0), IF(NOT(ISNA(VLOOKUP(CONCATENATE(MID($H9,1,LEN($H9)-2),"--*",$G9),'Question ClasseLeçonActTyprep'!$I:$L,4,0))), VLOOKUP(CONCATENATE(MID($H9,1,LEN($H9)-2),"--*",$G9),'Question ClasseLeçonActTyprep'!$I:$L,4,0), IF(NOT(ISNA(VLOOKUP(CONCATENATE(MID($H9,1,LEN($H9)-4),"---*",$G9),'Question ClasseLeçonActTyprep'!$I:$L,4,0))), VLOOKUP(CONCATENATE(MID($H9,1,LEN($H9)-4),"---*",$G9),'Question ClasseLeçonActTyprep'!$I:$L,4,0), IF(NOT(ISNA(VLOOKUP(CONCATENATE(MID($H9,1,LEN($H9)-5),"----*",$G9),'Question ClasseLeçonActTyprep'!$I:$L,4,0))), VLOOKUP(CONCATENATE(MID($H9,1,LEN($H9)-6),"----*",$G9),'Question ClasseLeçonActTyprep'!$I:$L,4,0), 0))))</f>
        <v>0</v>
      </c>
      <c r="N9" s="86" t="str">
        <f t="shared" si="2"/>
        <v>Relie les mains avec le bon nombre de doigts</v>
      </c>
      <c r="O9" s="93" t="str">
        <f t="shared" si="3"/>
        <v>INSERT INTO `activite_clnt` (nom, description, objectif, consigne, typrep, num_activite, fk_classe_id, fk_lesson_id, fk_natureactiv_id) VALUES ('Apprendre à compter sur les doigts - Manipulation/Entrainement', 'Un exercice où il faut relier des items entre eux par paire', 'L''enfant doit savoir compter sur ses doigts', 'Relie les mains avec le bon nombre de doigts', 'P', '1', 'GSM', 'CD', 'M');</v>
      </c>
    </row>
    <row r="10" spans="1:15" s="87" customFormat="1" ht="58" x14ac:dyDescent="0.35">
      <c r="A10" s="12" t="s">
        <v>75</v>
      </c>
      <c r="B10" s="85" t="s">
        <v>656</v>
      </c>
      <c r="C10" s="9" t="str">
        <f t="shared" si="0"/>
        <v>GSM-CD</v>
      </c>
      <c r="D10" s="85" t="s">
        <v>87</v>
      </c>
      <c r="E10" s="85" t="str">
        <f>VLOOKUP(D10,'Phase apprent &amp; Nature activ'!A$11:B$14,2,0)</f>
        <v>Manipulation/Entrainement</v>
      </c>
      <c r="F10" s="85">
        <v>1</v>
      </c>
      <c r="G10" s="85" t="s">
        <v>835</v>
      </c>
      <c r="H10" s="85" t="str">
        <f t="shared" si="1"/>
        <v>GSM-CD-M-1-T</v>
      </c>
      <c r="I10" s="48" t="str">
        <f>CONCATENATE(VLOOKUP(CONCATENATE(A10,"-",B10,"-",D10,"-",F10),'Activités par classe-leçon-nat'!G:H,2,0)," - ",E10)</f>
        <v>Apprendre à compter sur les doigts - Manipulation/Entrainement</v>
      </c>
      <c r="J10" s="48" t="str">
        <f>VLOOKUP(CONCATENATE($A10,"-",$B10,"-",$D10,"-",$F10),'Activités par classe-leçon-nat'!G:J,3,0)</f>
        <v>L'enfant doit savoir compter sur ses doigts</v>
      </c>
      <c r="K10" s="48" t="str">
        <f>VLOOKUP(G10,'Type Exo'!A:C,3,0)</f>
        <v>Un exercice à trous</v>
      </c>
      <c r="L10" s="48" t="s">
        <v>956</v>
      </c>
      <c r="M10" s="48">
        <f>IF(NOT(ISNA(VLOOKUP(CONCATENATE($H10,"-",$G10),'Question ClasseLeçonActTyprep'!$I:$L,4,0))), VLOOKUP(CONCATENATE($H10,"-",$G10),'Question ClasseLeçonActTyprep'!$I:$L,4,0), IF(NOT(ISNA(VLOOKUP(CONCATENATE(MID($H10,1,LEN($H10)-2),"--*",$G10),'Question ClasseLeçonActTyprep'!$I:$L,4,0))), VLOOKUP(CONCATENATE(MID($H10,1,LEN($H10)-2),"--*",$G10),'Question ClasseLeçonActTyprep'!$I:$L,4,0), IF(NOT(ISNA(VLOOKUP(CONCATENATE(MID($H10,1,LEN($H10)-4),"---*",$G10),'Question ClasseLeçonActTyprep'!$I:$L,4,0))), VLOOKUP(CONCATENATE(MID($H10,1,LEN($H10)-4),"---*",$G10),'Question ClasseLeçonActTyprep'!$I:$L,4,0), IF(NOT(ISNA(VLOOKUP(CONCATENATE(MID($H10,1,LEN($H10)-5),"----*",$G10),'Question ClasseLeçonActTyprep'!$I:$L,4,0))), VLOOKUP(CONCATENATE(MID($H10,1,LEN($H10)-6),"----*",$G10),'Question ClasseLeçonActTyprep'!$I:$L,4,0), 0))))</f>
        <v>0</v>
      </c>
      <c r="N10" s="86" t="str">
        <f t="shared" si="2"/>
        <v>Une main contient &lt;5&gt; doigts</v>
      </c>
      <c r="O10" s="93" t="str">
        <f t="shared" si="3"/>
        <v>INSERT INTO `activite_clnt` (nom, description, objectif, consigne, typrep, num_activite, fk_classe_id, fk_lesson_id, fk_natureactiv_id) VALUES ('Apprendre à compter sur les doigts - Manipulation/Entrainement', 'Un exercice à trous', 'L''enfant doit savoir compter sur ses doigts', 'Une main contient &lt;5&gt; doigts', 'T', '1', 'GSM', 'CD', 'M');</v>
      </c>
    </row>
    <row r="11" spans="1:15" s="87" customFormat="1" ht="58" x14ac:dyDescent="0.35">
      <c r="A11" s="12" t="s">
        <v>75</v>
      </c>
      <c r="B11" s="85" t="s">
        <v>656</v>
      </c>
      <c r="C11" s="9" t="str">
        <f t="shared" si="0"/>
        <v>GSM-CD</v>
      </c>
      <c r="D11" s="85" t="s">
        <v>87</v>
      </c>
      <c r="E11" s="85" t="str">
        <f>VLOOKUP(D11,'Phase apprent &amp; Nature activ'!A$11:B$14,2,0)</f>
        <v>Manipulation/Entrainement</v>
      </c>
      <c r="F11" s="85">
        <v>2</v>
      </c>
      <c r="G11" s="85" t="s">
        <v>735</v>
      </c>
      <c r="H11" s="85" t="str">
        <f t="shared" si="1"/>
        <v>GSM-CD-M-2-B1</v>
      </c>
      <c r="I11" s="48" t="str">
        <f>CONCATENATE(VLOOKUP(CONCATENATE(A11,"-",B11,"-",D11,"-",F11),'Activités par classe-leçon-nat'!G:H,2,0)," - ",E11)</f>
        <v>Apprendre à compter avec des objets qu'il peut manipuler (jetons, boulier) - Manipulation/Entrainement</v>
      </c>
      <c r="J11" s="48" t="str">
        <f>VLOOKUP(CONCATENATE($A11,"-",$B11,"-",$D11,"-",$F11),'Activités par classe-leçon-nat'!G:J,3,0)</f>
        <v>L'enfant doit savoir compter des objets manipulables</v>
      </c>
      <c r="K11" s="48" t="str">
        <f>VLOOKUP(G11,'Type Exo'!A:C,3,0)</f>
        <v>Exercice où il faut trouver la bonne réponse parmi 2 possibles</v>
      </c>
      <c r="L11" s="48" t="s">
        <v>957</v>
      </c>
      <c r="M11" s="48">
        <f>IF(NOT(ISNA(VLOOKUP(CONCATENATE($H11,"-",$G11),'Question ClasseLeçonActTyprep'!$I:$L,4,0))), VLOOKUP(CONCATENATE($H11,"-",$G11),'Question ClasseLeçonActTyprep'!$I:$L,4,0), IF(NOT(ISNA(VLOOKUP(CONCATENATE(MID($H11,1,LEN($H11)-2),"--*",$G11),'Question ClasseLeçonActTyprep'!$I:$L,4,0))), VLOOKUP(CONCATENATE(MID($H11,1,LEN($H11)-2),"--*",$G11),'Question ClasseLeçonActTyprep'!$I:$L,4,0), IF(NOT(ISNA(VLOOKUP(CONCATENATE(MID($H11,1,LEN($H11)-4),"---*",$G11),'Question ClasseLeçonActTyprep'!$I:$L,4,0))), VLOOKUP(CONCATENATE(MID($H11,1,LEN($H11)-4),"---*",$G11),'Question ClasseLeçonActTyprep'!$I:$L,4,0), IF(NOT(ISNA(VLOOKUP(CONCATENATE(MID($H11,1,LEN($H11)-5),"----*",$G11),'Question ClasseLeçonActTyprep'!$I:$L,4,0))), VLOOKUP(CONCATENATE(MID($H11,1,LEN($H11)-6),"----*",$G11),'Question ClasseLeçonActTyprep'!$I:$L,4,0), 0))))</f>
        <v>0</v>
      </c>
      <c r="N11" s="86" t="str">
        <f t="shared" si="2"/>
        <v>Combien de cubes y a-t-il ?</v>
      </c>
      <c r="O11" s="93" t="str">
        <f t="shared" si="3"/>
        <v>INSERT INTO `activite_clnt` (nom, description, objectif, consigne, typrep, num_activite, fk_classe_id, fk_lesson_id, fk_natureactiv_id) VALUES ('Apprendre à compter avec des objets qu''il peut manipuler (jetons, boulier) - Manipulation/Entrainement', 'Exercice où il faut trouver la bonne réponse parmi 2 possibles', 'L''enfant doit savoir compter des objets manipulables', 'Combien de cubes y a-t-il ?', 'B1', '2', 'GSM', 'CD', 'M');</v>
      </c>
    </row>
    <row r="12" spans="1:15" s="87" customFormat="1" ht="72.5" x14ac:dyDescent="0.35">
      <c r="A12" s="12" t="s">
        <v>75</v>
      </c>
      <c r="B12" s="85" t="s">
        <v>656</v>
      </c>
      <c r="C12" s="9" t="str">
        <f t="shared" si="0"/>
        <v>GSM-CD</v>
      </c>
      <c r="D12" s="85" t="s">
        <v>87</v>
      </c>
      <c r="E12" s="85" t="str">
        <f>VLOOKUP(D12,'Phase apprent &amp; Nature activ'!A$11:B$14,2,0)</f>
        <v>Manipulation/Entrainement</v>
      </c>
      <c r="F12" s="85">
        <v>2</v>
      </c>
      <c r="G12" s="85" t="s">
        <v>951</v>
      </c>
      <c r="H12" s="85" t="str">
        <f t="shared" si="1"/>
        <v>GSM-CD-M-2-B2</v>
      </c>
      <c r="I12" s="48" t="str">
        <f>CONCATENATE(VLOOKUP(CONCATENATE(A12,"-",B12,"-",D12,"-",F12),'Activités par classe-leçon-nat'!G:H,2,0)," - ",E12)</f>
        <v>Apprendre à compter avec des objets qu'il peut manipuler (jetons, boulier) - Manipulation/Entrainement</v>
      </c>
      <c r="J12" s="48" t="str">
        <f>VLOOKUP(CONCATENATE($A12,"-",$B12,"-",$D12,"-",$F12),'Activités par classe-leçon-nat'!G:J,3,0)</f>
        <v>L'enfant doit savoir compter des objets manipulables</v>
      </c>
      <c r="K12" s="48" t="str">
        <f>VLOOKUP(G12,'Type Exo'!A:C,3,0)</f>
        <v>Exercice où il faut trouver la bonne réponse parmi 2 possibles (question alternative)</v>
      </c>
      <c r="L12" s="48" t="s">
        <v>957</v>
      </c>
      <c r="M12" s="48">
        <f>IF(NOT(ISNA(VLOOKUP(CONCATENATE($H12,"-",$G12),'Question ClasseLeçonActTyprep'!$I:$L,4,0))), VLOOKUP(CONCATENATE($H12,"-",$G12),'Question ClasseLeçonActTyprep'!$I:$L,4,0), IF(NOT(ISNA(VLOOKUP(CONCATENATE(MID($H12,1,LEN($H12)-2),"--*",$G12),'Question ClasseLeçonActTyprep'!$I:$L,4,0))), VLOOKUP(CONCATENATE(MID($H12,1,LEN($H12)-2),"--*",$G12),'Question ClasseLeçonActTyprep'!$I:$L,4,0), IF(NOT(ISNA(VLOOKUP(CONCATENATE(MID($H12,1,LEN($H12)-4),"---*",$G12),'Question ClasseLeçonActTyprep'!$I:$L,4,0))), VLOOKUP(CONCATENATE(MID($H12,1,LEN($H12)-4),"---*",$G12),'Question ClasseLeçonActTyprep'!$I:$L,4,0), IF(NOT(ISNA(VLOOKUP(CONCATENATE(MID($H12,1,LEN($H12)-5),"----*",$G12),'Question ClasseLeçonActTyprep'!$I:$L,4,0))), VLOOKUP(CONCATENATE(MID($H12,1,LEN($H12)-6),"----*",$G12),'Question ClasseLeçonActTyprep'!$I:$L,4,0), 0))))</f>
        <v>0</v>
      </c>
      <c r="N12" s="86" t="str">
        <f t="shared" si="2"/>
        <v>Combien de cubes y a-t-il ?</v>
      </c>
      <c r="O12" s="93" t="str">
        <f t="shared" si="3"/>
        <v>INSERT INTO `activite_clnt` (nom, description, objectif, consigne, typrep, num_activite, fk_classe_id, fk_lesson_id, fk_natureactiv_id) VALUES ('Apprendre à compter avec des objets qu''il peut manipuler (jetons, boulier) - Manipulation/Entrainement', 'Exercice où il faut trouver la bonne réponse parmi 2 possibles (question alternative)', 'L''enfant doit savoir compter des objets manipulables', 'Combien de cubes y a-t-il ?', 'B2', '2', 'GSM', 'CD', 'M');</v>
      </c>
    </row>
    <row r="13" spans="1:15" s="87" customFormat="1" ht="58" x14ac:dyDescent="0.35">
      <c r="A13" s="12" t="s">
        <v>75</v>
      </c>
      <c r="B13" s="85" t="s">
        <v>656</v>
      </c>
      <c r="C13" s="9" t="str">
        <f t="shared" si="0"/>
        <v>GSM-CD</v>
      </c>
      <c r="D13" s="85" t="s">
        <v>87</v>
      </c>
      <c r="E13" s="85" t="str">
        <f>VLOOKUP(D13,'Phase apprent &amp; Nature activ'!A$11:B$14,2,0)</f>
        <v>Manipulation/Entrainement</v>
      </c>
      <c r="F13" s="85">
        <v>2</v>
      </c>
      <c r="G13" s="85" t="s">
        <v>952</v>
      </c>
      <c r="H13" s="85" t="str">
        <f t="shared" si="1"/>
        <v>GSM-CD-M-2-Q1</v>
      </c>
      <c r="I13" s="48" t="str">
        <f>CONCATENATE(VLOOKUP(CONCATENATE(A13,"-",B13,"-",D13,"-",F13),'Activités par classe-leçon-nat'!G:H,2,0)," - ",E13)</f>
        <v>Apprendre à compter avec des objets qu'il peut manipuler (jetons, boulier) - Manipulation/Entrainement</v>
      </c>
      <c r="J13" s="48" t="str">
        <f>VLOOKUP(CONCATENATE($A13,"-",$B13,"-",$D13,"-",$F13),'Activités par classe-leçon-nat'!G:J,3,0)</f>
        <v>L'enfant doit savoir compter des objets manipulables</v>
      </c>
      <c r="K13" s="48" t="str">
        <f>VLOOKUP(G13,'Type Exo'!A:C,3,0)</f>
        <v>Un exercice de type QCM</v>
      </c>
      <c r="L13" s="48" t="s">
        <v>957</v>
      </c>
      <c r="M13" s="48">
        <f>IF(NOT(ISNA(VLOOKUP(CONCATENATE($H13,"-",$G13),'Question ClasseLeçonActTyprep'!$I:$L,4,0))), VLOOKUP(CONCATENATE($H13,"-",$G13),'Question ClasseLeçonActTyprep'!$I:$L,4,0), IF(NOT(ISNA(VLOOKUP(CONCATENATE(MID($H13,1,LEN($H13)-2),"--*",$G13),'Question ClasseLeçonActTyprep'!$I:$L,4,0))), VLOOKUP(CONCATENATE(MID($H13,1,LEN($H13)-2),"--*",$G13),'Question ClasseLeçonActTyprep'!$I:$L,4,0), IF(NOT(ISNA(VLOOKUP(CONCATENATE(MID($H13,1,LEN($H13)-4),"---*",$G13),'Question ClasseLeçonActTyprep'!$I:$L,4,0))), VLOOKUP(CONCATENATE(MID($H13,1,LEN($H13)-4),"---*",$G13),'Question ClasseLeçonActTyprep'!$I:$L,4,0), IF(NOT(ISNA(VLOOKUP(CONCATENATE(MID($H13,1,LEN($H13)-5),"----*",$G13),'Question ClasseLeçonActTyprep'!$I:$L,4,0))), VLOOKUP(CONCATENATE(MID($H13,1,LEN($H13)-6),"----*",$G13),'Question ClasseLeçonActTyprep'!$I:$L,4,0), 0))))</f>
        <v>0</v>
      </c>
      <c r="N13" s="86" t="str">
        <f t="shared" si="2"/>
        <v>Combien de cubes y a-t-il ?</v>
      </c>
      <c r="O13" s="93" t="str">
        <f t="shared" si="3"/>
        <v>INSERT INTO `activite_clnt` (nom, description, objectif, consigne, typrep, num_activite, fk_classe_id, fk_lesson_id, fk_natureactiv_id) VALUES ('Apprendre à compter avec des objets qu''il peut manipuler (jetons, boulier) - Manipulation/Entrainement', 'Un exercice de type QCM', 'L''enfant doit savoir compter des objets manipulables', 'Combien de cubes y a-t-il ?', 'Q1', '2', 'GSM', 'CD', 'M');</v>
      </c>
    </row>
    <row r="14" spans="1:15" s="87" customFormat="1" ht="72.5" x14ac:dyDescent="0.35">
      <c r="A14" s="12" t="s">
        <v>75</v>
      </c>
      <c r="B14" s="85" t="s">
        <v>656</v>
      </c>
      <c r="C14" s="9" t="str">
        <f t="shared" si="0"/>
        <v>GSM-CD</v>
      </c>
      <c r="D14" s="85" t="s">
        <v>87</v>
      </c>
      <c r="E14" s="85" t="str">
        <f>VLOOKUP(D14,'Phase apprent &amp; Nature activ'!A$11:B$14,2,0)</f>
        <v>Manipulation/Entrainement</v>
      </c>
      <c r="F14" s="85">
        <v>2</v>
      </c>
      <c r="G14" s="85" t="s">
        <v>953</v>
      </c>
      <c r="H14" s="85" t="str">
        <f t="shared" si="1"/>
        <v>GSM-CD-M-2-Q2</v>
      </c>
      <c r="I14" s="48" t="str">
        <f>CONCATENATE(VLOOKUP(CONCATENATE(A14,"-",B14,"-",D14,"-",F14),'Activités par classe-leçon-nat'!G:H,2,0)," - ",E14)</f>
        <v>Apprendre à compter avec des objets qu'il peut manipuler (jetons, boulier) - Manipulation/Entrainement</v>
      </c>
      <c r="J14" s="48" t="str">
        <f>VLOOKUP(CONCATENATE($A14,"-",$B14,"-",$D14,"-",$F14),'Activités par classe-leçon-nat'!G:J,3,0)</f>
        <v>L'enfant doit savoir compter des objets manipulables</v>
      </c>
      <c r="K14" s="48" t="str">
        <f>VLOOKUP(G14,'Type Exo'!A:C,3,0)</f>
        <v>Un exercice de type QCM (question alternative / trouver l'intrus)</v>
      </c>
      <c r="L14" s="48" t="s">
        <v>957</v>
      </c>
      <c r="M14" s="48">
        <f>IF(NOT(ISNA(VLOOKUP(CONCATENATE($H14,"-",$G14),'Question ClasseLeçonActTyprep'!$I:$L,4,0))), VLOOKUP(CONCATENATE($H14,"-",$G14),'Question ClasseLeçonActTyprep'!$I:$L,4,0), IF(NOT(ISNA(VLOOKUP(CONCATENATE(MID($H14,1,LEN($H14)-2),"--*",$G14),'Question ClasseLeçonActTyprep'!$I:$L,4,0))), VLOOKUP(CONCATENATE(MID($H14,1,LEN($H14)-2),"--*",$G14),'Question ClasseLeçonActTyprep'!$I:$L,4,0), IF(NOT(ISNA(VLOOKUP(CONCATENATE(MID($H14,1,LEN($H14)-4),"---*",$G14),'Question ClasseLeçonActTyprep'!$I:$L,4,0))), VLOOKUP(CONCATENATE(MID($H14,1,LEN($H14)-4),"---*",$G14),'Question ClasseLeçonActTyprep'!$I:$L,4,0), IF(NOT(ISNA(VLOOKUP(CONCATENATE(MID($H14,1,LEN($H14)-5),"----*",$G14),'Question ClasseLeçonActTyprep'!$I:$L,4,0))), VLOOKUP(CONCATENATE(MID($H14,1,LEN($H14)-6),"----*",$G14),'Question ClasseLeçonActTyprep'!$I:$L,4,0), 0))))</f>
        <v>0</v>
      </c>
      <c r="N14" s="86" t="str">
        <f t="shared" si="2"/>
        <v>Combien de cubes y a-t-il ?</v>
      </c>
      <c r="O14" s="93" t="str">
        <f t="shared" si="3"/>
        <v>INSERT INTO `activite_clnt` (nom, description, objectif, consigne, typrep, num_activite, fk_classe_id, fk_lesson_id, fk_natureactiv_id) VALUES ('Apprendre à compter avec des objets qu''il peut manipuler (jetons, boulier) - Manipulation/Entrainement', 'Un exercice de type QCM (question alternative / trouver l''intrus)', 'L''enfant doit savoir compter des objets manipulables', 'Combien de cubes y a-t-il ?', 'Q2', '2', 'GSM', 'CD', 'M');</v>
      </c>
    </row>
    <row r="15" spans="1:15" s="87" customFormat="1" ht="58" x14ac:dyDescent="0.35">
      <c r="A15" s="12" t="s">
        <v>75</v>
      </c>
      <c r="B15" s="85" t="s">
        <v>656</v>
      </c>
      <c r="C15" s="9" t="str">
        <f t="shared" si="0"/>
        <v>GSM-CD</v>
      </c>
      <c r="D15" s="85" t="s">
        <v>87</v>
      </c>
      <c r="E15" s="85" t="str">
        <f>VLOOKUP(D15,'Phase apprent &amp; Nature activ'!A$11:B$14,2,0)</f>
        <v>Manipulation/Entrainement</v>
      </c>
      <c r="F15" s="85">
        <v>2</v>
      </c>
      <c r="G15" s="85" t="s">
        <v>87</v>
      </c>
      <c r="H15" s="85" t="str">
        <f t="shared" si="1"/>
        <v>GSM-CD-M-2-M</v>
      </c>
      <c r="I15" s="48" t="str">
        <f>CONCATENATE(VLOOKUP(CONCATENATE(A15,"-",B15,"-",D15,"-",F15),'Activités par classe-leçon-nat'!G:H,2,0)," - ",E15)</f>
        <v>Apprendre à compter avec des objets qu'il peut manipuler (jetons, boulier) - Manipulation/Entrainement</v>
      </c>
      <c r="J15" s="48" t="str">
        <f>VLOOKUP(CONCATENATE($A15,"-",$B15,"-",$D15,"-",$F15),'Activités par classe-leçon-nat'!G:J,3,0)</f>
        <v>L'enfant doit savoir compter des objets manipulables</v>
      </c>
      <c r="K15" s="48" t="str">
        <f>VLOOKUP(G15,'Type Exo'!A:C,3,0)</f>
        <v>Un exercice de type Memory</v>
      </c>
      <c r="L15" s="48" t="s">
        <v>954</v>
      </c>
      <c r="M15" s="48">
        <f>IF(NOT(ISNA(VLOOKUP(CONCATENATE($H15,"-",$G15),'Question ClasseLeçonActTyprep'!$I:$L,4,0))), VLOOKUP(CONCATENATE($H15,"-",$G15),'Question ClasseLeçonActTyprep'!$I:$L,4,0), IF(NOT(ISNA(VLOOKUP(CONCATENATE(MID($H15,1,LEN($H15)-2),"--*",$G15),'Question ClasseLeçonActTyprep'!$I:$L,4,0))), VLOOKUP(CONCATENATE(MID($H15,1,LEN($H15)-2),"--*",$G15),'Question ClasseLeçonActTyprep'!$I:$L,4,0), IF(NOT(ISNA(VLOOKUP(CONCATENATE(MID($H15,1,LEN($H15)-4),"---*",$G15),'Question ClasseLeçonActTyprep'!$I:$L,4,0))), VLOOKUP(CONCATENATE(MID($H15,1,LEN($H15)-4),"---*",$G15),'Question ClasseLeçonActTyprep'!$I:$L,4,0), IF(NOT(ISNA(VLOOKUP(CONCATENATE(MID($H15,1,LEN($H15)-5),"----*",$G15),'Question ClasseLeçonActTyprep'!$I:$L,4,0))), VLOOKUP(CONCATENATE(MID($H15,1,LEN($H15)-6),"----*",$G15),'Question ClasseLeçonActTyprep'!$I:$L,4,0), 0))))</f>
        <v>0</v>
      </c>
      <c r="N15" s="86" t="str">
        <f t="shared" si="2"/>
        <v>Associe les cartes correspondant au même nombre</v>
      </c>
      <c r="O15" s="93" t="str">
        <f t="shared" si="3"/>
        <v>INSERT INTO `activite_clnt` (nom, description, objectif, consigne, typrep, num_activite, fk_classe_id, fk_lesson_id, fk_natureactiv_id) VALUES ('Apprendre à compter avec des objets qu''il peut manipuler (jetons, boulier) - Manipulation/Entrainement', 'Un exercice de type Memory', 'L''enfant doit savoir compter des objets manipulables', 'Associe les cartes correspondant au même nombre', 'M', '2', 'GSM', 'CD', 'M');</v>
      </c>
    </row>
    <row r="16" spans="1:15" s="87" customFormat="1" ht="72.5" x14ac:dyDescent="0.35">
      <c r="A16" s="12" t="s">
        <v>75</v>
      </c>
      <c r="B16" s="85" t="s">
        <v>656</v>
      </c>
      <c r="C16" s="9" t="str">
        <f t="shared" si="0"/>
        <v>GSM-CD</v>
      </c>
      <c r="D16" s="85" t="s">
        <v>87</v>
      </c>
      <c r="E16" s="85" t="str">
        <f>VLOOKUP(D16,'Phase apprent &amp; Nature activ'!A$11:B$14,2,0)</f>
        <v>Manipulation/Entrainement</v>
      </c>
      <c r="F16" s="85">
        <v>2</v>
      </c>
      <c r="G16" s="85" t="s">
        <v>628</v>
      </c>
      <c r="H16" s="85" t="str">
        <f t="shared" si="1"/>
        <v>GSM-CD-M-2-P</v>
      </c>
      <c r="I16" s="48" t="str">
        <f>CONCATENATE(VLOOKUP(CONCATENATE(A16,"-",B16,"-",D16,"-",F16),'Activités par classe-leçon-nat'!G:H,2,0)," - ",E16)</f>
        <v>Apprendre à compter avec des objets qu'il peut manipuler (jetons, boulier) - Manipulation/Entrainement</v>
      </c>
      <c r="J16" s="48" t="str">
        <f>VLOOKUP(CONCATENATE($A16,"-",$B16,"-",$D16,"-",$F16),'Activités par classe-leçon-nat'!G:J,3,0)</f>
        <v>L'enfant doit savoir compter des objets manipulables</v>
      </c>
      <c r="K16" s="48" t="str">
        <f>VLOOKUP(G16,'Type Exo'!A:C,3,0)</f>
        <v>Un exercice où il faut relier des items entre eux par paire</v>
      </c>
      <c r="L16" s="48" t="s">
        <v>958</v>
      </c>
      <c r="M16" s="48">
        <f>IF(NOT(ISNA(VLOOKUP(CONCATENATE($H16,"-",$G16),'Question ClasseLeçonActTyprep'!$I:$L,4,0))), VLOOKUP(CONCATENATE($H16,"-",$G16),'Question ClasseLeçonActTyprep'!$I:$L,4,0), IF(NOT(ISNA(VLOOKUP(CONCATENATE(MID($H16,1,LEN($H16)-2),"--*",$G16),'Question ClasseLeçonActTyprep'!$I:$L,4,0))), VLOOKUP(CONCATENATE(MID($H16,1,LEN($H16)-2),"--*",$G16),'Question ClasseLeçonActTyprep'!$I:$L,4,0), IF(NOT(ISNA(VLOOKUP(CONCATENATE(MID($H16,1,LEN($H16)-4),"---*",$G16),'Question ClasseLeçonActTyprep'!$I:$L,4,0))), VLOOKUP(CONCATENATE(MID($H16,1,LEN($H16)-4),"---*",$G16),'Question ClasseLeçonActTyprep'!$I:$L,4,0), IF(NOT(ISNA(VLOOKUP(CONCATENATE(MID($H16,1,LEN($H16)-5),"----*",$G16),'Question ClasseLeçonActTyprep'!$I:$L,4,0))), VLOOKUP(CONCATENATE(MID($H16,1,LEN($H16)-6),"----*",$G16),'Question ClasseLeçonActTyprep'!$I:$L,4,0), 0))))</f>
        <v>0</v>
      </c>
      <c r="N16" s="86" t="str">
        <f t="shared" si="2"/>
        <v>Relie les dessins avec des cubes au bon nombre de cubes</v>
      </c>
      <c r="O16" s="93" t="str">
        <f t="shared" si="3"/>
        <v>INSERT INTO `activite_clnt` (nom, description, objectif, consigne, typrep, num_activite, fk_classe_id, fk_lesson_id, fk_natureactiv_id) VALUES ('Apprendre à compter avec des objets qu''il peut manipuler (jetons, boulier) - Manipulation/Entrainement', 'Un exercice où il faut relier des items entre eux par paire', 'L''enfant doit savoir compter des objets manipulables', 'Relie les dessins avec des cubes au bon nombre de cubes', 'P', '2', 'GSM', 'CD', 'M');</v>
      </c>
    </row>
    <row r="17" spans="1:15" s="87" customFormat="1" ht="58" x14ac:dyDescent="0.35">
      <c r="A17" s="12" t="s">
        <v>75</v>
      </c>
      <c r="B17" s="85" t="s">
        <v>656</v>
      </c>
      <c r="C17" s="9" t="str">
        <f t="shared" si="0"/>
        <v>GSM-CD</v>
      </c>
      <c r="D17" s="85" t="s">
        <v>87</v>
      </c>
      <c r="E17" s="85" t="str">
        <f>VLOOKUP(D17,'Phase apprent &amp; Nature activ'!A$11:B$14,2,0)</f>
        <v>Manipulation/Entrainement</v>
      </c>
      <c r="F17" s="85">
        <v>2</v>
      </c>
      <c r="G17" s="85" t="s">
        <v>835</v>
      </c>
      <c r="H17" s="85" t="str">
        <f t="shared" si="1"/>
        <v>GSM-CD-M-2-T</v>
      </c>
      <c r="I17" s="48" t="str">
        <f>CONCATENATE(VLOOKUP(CONCATENATE(A17,"-",B17,"-",D17,"-",F17),'Activités par classe-leçon-nat'!G:H,2,0)," - ",E17)</f>
        <v>Apprendre à compter avec des objets qu'il peut manipuler (jetons, boulier) - Manipulation/Entrainement</v>
      </c>
      <c r="J17" s="48" t="str">
        <f>VLOOKUP(CONCATENATE($A17,"-",$B17,"-",$D17,"-",$F17),'Activités par classe-leçon-nat'!G:J,3,0)</f>
        <v>L'enfant doit savoir compter des objets manipulables</v>
      </c>
      <c r="K17" s="48" t="str">
        <f>VLOOKUP(G17,'Type Exo'!A:C,3,0)</f>
        <v>Un exercice à trous</v>
      </c>
      <c r="L17" s="48" t="s">
        <v>959</v>
      </c>
      <c r="M17" s="48">
        <f>IF(NOT(ISNA(VLOOKUP(CONCATENATE($H17,"-",$G17),'Question ClasseLeçonActTyprep'!$I:$L,4,0))), VLOOKUP(CONCATENATE($H17,"-",$G17),'Question ClasseLeçonActTyprep'!$I:$L,4,0), IF(NOT(ISNA(VLOOKUP(CONCATENATE(MID($H17,1,LEN($H17)-2),"--*",$G17),'Question ClasseLeçonActTyprep'!$I:$L,4,0))), VLOOKUP(CONCATENATE(MID($H17,1,LEN($H17)-2),"--*",$G17),'Question ClasseLeçonActTyprep'!$I:$L,4,0), IF(NOT(ISNA(VLOOKUP(CONCATENATE(MID($H17,1,LEN($H17)-4),"---*",$G17),'Question ClasseLeçonActTyprep'!$I:$L,4,0))), VLOOKUP(CONCATENATE(MID($H17,1,LEN($H17)-4),"---*",$G17),'Question ClasseLeçonActTyprep'!$I:$L,4,0), IF(NOT(ISNA(VLOOKUP(CONCATENATE(MID($H17,1,LEN($H17)-5),"----*",$G17),'Question ClasseLeçonActTyprep'!$I:$L,4,0))), VLOOKUP(CONCATENATE(MID($H17,1,LEN($H17)-6),"----*",$G17),'Question ClasseLeçonActTyprep'!$I:$L,4,0), 0))))</f>
        <v>0</v>
      </c>
      <c r="N17" s="86" t="str">
        <f t="shared" si="2"/>
        <v>Sur ce dessin, il y a &lt;3&gt; cubes</v>
      </c>
      <c r="O17" s="93" t="str">
        <f t="shared" si="3"/>
        <v>INSERT INTO `activite_clnt` (nom, description, objectif, consigne, typrep, num_activite, fk_classe_id, fk_lesson_id, fk_natureactiv_id) VALUES ('Apprendre à compter avec des objets qu''il peut manipuler (jetons, boulier) - Manipulation/Entrainement', 'Un exercice à trous', 'L''enfant doit savoir compter des objets manipulables', 'Sur ce dessin, il y a &lt;3&gt; cubes', 'T', '2', 'GSM', 'CD', 'M');</v>
      </c>
    </row>
    <row r="18" spans="1:15" s="87" customFormat="1" ht="72.5" x14ac:dyDescent="0.35">
      <c r="A18" s="12" t="s">
        <v>75</v>
      </c>
      <c r="B18" s="85" t="s">
        <v>656</v>
      </c>
      <c r="C18" s="9" t="str">
        <f t="shared" si="0"/>
        <v>GSM-CD</v>
      </c>
      <c r="D18" s="85" t="s">
        <v>640</v>
      </c>
      <c r="E18" s="85" t="str">
        <f>VLOOKUP(D18,'Phase apprent &amp; Nature activ'!A$11:B$14,2,0)</f>
        <v>Formalisation</v>
      </c>
      <c r="F18" s="85">
        <v>1</v>
      </c>
      <c r="G18" s="85" t="s">
        <v>735</v>
      </c>
      <c r="H18" s="85" t="str">
        <f t="shared" si="1"/>
        <v>GSM-CD-F-1-B1</v>
      </c>
      <c r="I18" s="48" t="str">
        <f>CONCATENATE(VLOOKUP(CONCATENATE(A18,"-",B18,"-",D18,"-",F18),'Activités par classe-leçon-nat'!G:H,2,0)," - ",E18)</f>
        <v>Apprendre à compter sur des images, de plus en plus mentalement (passage vers l'abstraction, sans passer par les doigts) - Formalisation</v>
      </c>
      <c r="J18" s="48" t="str">
        <f>VLOOKUP(CONCATENATE($A18,"-",$B18,"-",$D18,"-",$F18),'Activités par classe-leçon-nat'!G:J,3,0)</f>
        <v>L'enfant doit compter  (à voix haute ou mentalement) les éléments sur une image (en les pointant du doigt)</v>
      </c>
      <c r="K18" s="48" t="str">
        <f>VLOOKUP(G18,'Type Exo'!A:C,3,0)</f>
        <v>Exercice où il faut trouver la bonne réponse parmi 2 possibles</v>
      </c>
      <c r="L18" s="48" t="s">
        <v>960</v>
      </c>
      <c r="M18" s="48">
        <f>IF(NOT(ISNA(VLOOKUP(CONCATENATE($H18,"-",$G18),'Question ClasseLeçonActTyprep'!$I:$L,4,0))), VLOOKUP(CONCATENATE($H18,"-",$G18),'Question ClasseLeçonActTyprep'!$I:$L,4,0), IF(NOT(ISNA(VLOOKUP(CONCATENATE(MID($H18,1,LEN($H18)-2),"--*",$G18),'Question ClasseLeçonActTyprep'!$I:$L,4,0))), VLOOKUP(CONCATENATE(MID($H18,1,LEN($H18)-2),"--*",$G18),'Question ClasseLeçonActTyprep'!$I:$L,4,0), IF(NOT(ISNA(VLOOKUP(CONCATENATE(MID($H18,1,LEN($H18)-4),"---*",$G18),'Question ClasseLeçonActTyprep'!$I:$L,4,0))), VLOOKUP(CONCATENATE(MID($H18,1,LEN($H18)-4),"---*",$G18),'Question ClasseLeçonActTyprep'!$I:$L,4,0), IF(NOT(ISNA(VLOOKUP(CONCATENATE(MID($H18,1,LEN($H18)-5),"----*",$G18),'Question ClasseLeçonActTyprep'!$I:$L,4,0))), VLOOKUP(CONCATENATE(MID($H18,1,LEN($H18)-6),"----*",$G18),'Question ClasseLeçonActTyprep'!$I:$L,4,0), 0))))</f>
        <v>0</v>
      </c>
      <c r="N18" s="86" t="str">
        <f t="shared" si="2"/>
        <v>Sur ce dessin, combien vois-tu de lapins ?</v>
      </c>
      <c r="O18"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'Exercice où il faut trouver la bonne réponse parmi 2 possibles', 'L''enfant doit compter  (à voix haute ou mentalement) les éléments sur une image (en les pointant du doigt)', 'Sur ce dessin, combien vois-tu de lapins ?', 'B1', '1', 'GSM', 'CD', 'F');</v>
      </c>
    </row>
    <row r="19" spans="1:15" s="87" customFormat="1" ht="87" x14ac:dyDescent="0.35">
      <c r="A19" s="12" t="s">
        <v>75</v>
      </c>
      <c r="B19" s="85" t="s">
        <v>656</v>
      </c>
      <c r="C19" s="9" t="str">
        <f t="shared" si="0"/>
        <v>GSM-CD</v>
      </c>
      <c r="D19" s="85" t="s">
        <v>640</v>
      </c>
      <c r="E19" s="85" t="str">
        <f>VLOOKUP(D19,'Phase apprent &amp; Nature activ'!A$11:B$14,2,0)</f>
        <v>Formalisation</v>
      </c>
      <c r="F19" s="85">
        <v>1</v>
      </c>
      <c r="G19" s="85" t="s">
        <v>951</v>
      </c>
      <c r="H19" s="85" t="str">
        <f t="shared" si="1"/>
        <v>GSM-CD-F-1-B2</v>
      </c>
      <c r="I19" s="48" t="str">
        <f>CONCATENATE(VLOOKUP(CONCATENATE(A19,"-",B19,"-",D19,"-",F19),'Activités par classe-leçon-nat'!G:H,2,0)," - ",E19)</f>
        <v>Apprendre à compter sur des images, de plus en plus mentalement (passage vers l'abstraction, sans passer par les doigts) - Formalisation</v>
      </c>
      <c r="J19" s="48" t="str">
        <f>VLOOKUP(CONCATENATE($A19,"-",$B19,"-",$D19,"-",$F19),'Activités par classe-leçon-nat'!G:J,3,0)</f>
        <v>L'enfant doit compter  (à voix haute ou mentalement) les éléments sur une image (en les pointant du doigt)</v>
      </c>
      <c r="K19" s="48" t="str">
        <f>VLOOKUP(G19,'Type Exo'!A:C,3,0)</f>
        <v>Exercice où il faut trouver la bonne réponse parmi 2 possibles (question alternative)</v>
      </c>
      <c r="L19" s="48" t="s">
        <v>960</v>
      </c>
      <c r="M19" s="48">
        <f>IF(NOT(ISNA(VLOOKUP(CONCATENATE($H19,"-",$G19),'Question ClasseLeçonActTyprep'!$I:$L,4,0))), VLOOKUP(CONCATENATE($H19,"-",$G19),'Question ClasseLeçonActTyprep'!$I:$L,4,0), IF(NOT(ISNA(VLOOKUP(CONCATENATE(MID($H19,1,LEN($H19)-2),"--*",$G19),'Question ClasseLeçonActTyprep'!$I:$L,4,0))), VLOOKUP(CONCATENATE(MID($H19,1,LEN($H19)-2),"--*",$G19),'Question ClasseLeçonActTyprep'!$I:$L,4,0), IF(NOT(ISNA(VLOOKUP(CONCATENATE(MID($H19,1,LEN($H19)-4),"---*",$G19),'Question ClasseLeçonActTyprep'!$I:$L,4,0))), VLOOKUP(CONCATENATE(MID($H19,1,LEN($H19)-4),"---*",$G19),'Question ClasseLeçonActTyprep'!$I:$L,4,0), IF(NOT(ISNA(VLOOKUP(CONCATENATE(MID($H19,1,LEN($H19)-5),"----*",$G19),'Question ClasseLeçonActTyprep'!$I:$L,4,0))), VLOOKUP(CONCATENATE(MID($H19,1,LEN($H19)-6),"----*",$G19),'Question ClasseLeçonActTyprep'!$I:$L,4,0), 0))))</f>
        <v>0</v>
      </c>
      <c r="N19" s="86" t="str">
        <f t="shared" si="2"/>
        <v>Sur ce dessin, combien vois-tu de lapins ?</v>
      </c>
      <c r="O19"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'Exercice où il faut trouver la bonne réponse parmi 2 possibles (question alternative)', 'L''enfant doit compter  (à voix haute ou mentalement) les éléments sur une image (en les pointant du doigt)', 'Sur ce dessin, combien vois-tu de lapins ?', 'B2', '1', 'GSM', 'CD', 'F');</v>
      </c>
    </row>
    <row r="20" spans="1:15" s="87" customFormat="1" ht="72.5" x14ac:dyDescent="0.35">
      <c r="A20" s="12" t="s">
        <v>75</v>
      </c>
      <c r="B20" s="85" t="s">
        <v>656</v>
      </c>
      <c r="C20" s="9" t="str">
        <f t="shared" si="0"/>
        <v>GSM-CD</v>
      </c>
      <c r="D20" s="85" t="s">
        <v>640</v>
      </c>
      <c r="E20" s="85" t="str">
        <f>VLOOKUP(D20,'Phase apprent &amp; Nature activ'!A$11:B$14,2,0)</f>
        <v>Formalisation</v>
      </c>
      <c r="F20" s="85">
        <v>1</v>
      </c>
      <c r="G20" s="85" t="s">
        <v>952</v>
      </c>
      <c r="H20" s="85" t="str">
        <f t="shared" si="1"/>
        <v>GSM-CD-F-1-Q1</v>
      </c>
      <c r="I20" s="48" t="str">
        <f>CONCATENATE(VLOOKUP(CONCATENATE(A20,"-",B20,"-",D20,"-",F20),'Activités par classe-leçon-nat'!G:H,2,0)," - ",E20)</f>
        <v>Apprendre à compter sur des images, de plus en plus mentalement (passage vers l'abstraction, sans passer par les doigts) - Formalisation</v>
      </c>
      <c r="J20" s="48" t="str">
        <f>VLOOKUP(CONCATENATE($A20,"-",$B20,"-",$D20,"-",$F20),'Activités par classe-leçon-nat'!G:J,3,0)</f>
        <v>L'enfant doit compter  (à voix haute ou mentalement) les éléments sur une image (en les pointant du doigt)</v>
      </c>
      <c r="K20" s="48" t="str">
        <f>VLOOKUP(G20,'Type Exo'!A:C,3,0)</f>
        <v>Un exercice de type QCM</v>
      </c>
      <c r="L20" s="48" t="s">
        <v>960</v>
      </c>
      <c r="M20" s="48">
        <f>IF(NOT(ISNA(VLOOKUP(CONCATENATE($H20,"-",$G20),'Question ClasseLeçonActTyprep'!$I:$L,4,0))), VLOOKUP(CONCATENATE($H20,"-",$G20),'Question ClasseLeçonActTyprep'!$I:$L,4,0), IF(NOT(ISNA(VLOOKUP(CONCATENATE(MID($H20,1,LEN($H20)-2),"--*",$G20),'Question ClasseLeçonActTyprep'!$I:$L,4,0))), VLOOKUP(CONCATENATE(MID($H20,1,LEN($H20)-2),"--*",$G20),'Question ClasseLeçonActTyprep'!$I:$L,4,0), IF(NOT(ISNA(VLOOKUP(CONCATENATE(MID($H20,1,LEN($H20)-4),"---*",$G20),'Question ClasseLeçonActTyprep'!$I:$L,4,0))), VLOOKUP(CONCATENATE(MID($H20,1,LEN($H20)-4),"---*",$G20),'Question ClasseLeçonActTyprep'!$I:$L,4,0), IF(NOT(ISNA(VLOOKUP(CONCATENATE(MID($H20,1,LEN($H20)-5),"----*",$G20),'Question ClasseLeçonActTyprep'!$I:$L,4,0))), VLOOKUP(CONCATENATE(MID($H20,1,LEN($H20)-6),"----*",$G20),'Question ClasseLeçonActTyprep'!$I:$L,4,0), 0))))</f>
        <v>0</v>
      </c>
      <c r="N20" s="86" t="str">
        <f t="shared" si="2"/>
        <v>Sur ce dessin, combien vois-tu de lapins ?</v>
      </c>
      <c r="O20"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'Un exercice de type QCM', 'L''enfant doit compter  (à voix haute ou mentalement) les éléments sur une image (en les pointant du doigt)', 'Sur ce dessin, combien vois-tu de lapins ?', 'Q1', '1', 'GSM', 'CD', 'F');</v>
      </c>
    </row>
    <row r="21" spans="1:15" s="87" customFormat="1" ht="72.5" x14ac:dyDescent="0.35">
      <c r="A21" s="12" t="s">
        <v>75</v>
      </c>
      <c r="B21" s="85" t="s">
        <v>656</v>
      </c>
      <c r="C21" s="9" t="str">
        <f t="shared" si="0"/>
        <v>GSM-CD</v>
      </c>
      <c r="D21" s="85" t="s">
        <v>640</v>
      </c>
      <c r="E21" s="85" t="str">
        <f>VLOOKUP(D21,'Phase apprent &amp; Nature activ'!A$11:B$14,2,0)</f>
        <v>Formalisation</v>
      </c>
      <c r="F21" s="85">
        <v>1</v>
      </c>
      <c r="G21" s="85" t="s">
        <v>953</v>
      </c>
      <c r="H21" s="85" t="str">
        <f t="shared" si="1"/>
        <v>GSM-CD-F-1-Q2</v>
      </c>
      <c r="I21" s="48" t="str">
        <f>CONCATENATE(VLOOKUP(CONCATENATE(A21,"-",B21,"-",D21,"-",F21),'Activités par classe-leçon-nat'!G:H,2,0)," - ",E21)</f>
        <v>Apprendre à compter sur des images, de plus en plus mentalement (passage vers l'abstraction, sans passer par les doigts) - Formalisation</v>
      </c>
      <c r="J21" s="48" t="str">
        <f>VLOOKUP(CONCATENATE($A21,"-",$B21,"-",$D21,"-",$F21),'Activités par classe-leçon-nat'!G:J,3,0)</f>
        <v>L'enfant doit compter  (à voix haute ou mentalement) les éléments sur une image (en les pointant du doigt)</v>
      </c>
      <c r="K21" s="48" t="str">
        <f>VLOOKUP(G21,'Type Exo'!A:C,3,0)</f>
        <v>Un exercice de type QCM (question alternative / trouver l'intrus)</v>
      </c>
      <c r="L21" s="48" t="s">
        <v>960</v>
      </c>
      <c r="M21" s="48">
        <f>IF(NOT(ISNA(VLOOKUP(CONCATENATE($H21,"-",$G21),'Question ClasseLeçonActTyprep'!$I:$L,4,0))), VLOOKUP(CONCATENATE($H21,"-",$G21),'Question ClasseLeçonActTyprep'!$I:$L,4,0), IF(NOT(ISNA(VLOOKUP(CONCATENATE(MID($H21,1,LEN($H21)-2),"--*",$G21),'Question ClasseLeçonActTyprep'!$I:$L,4,0))), VLOOKUP(CONCATENATE(MID($H21,1,LEN($H21)-2),"--*",$G21),'Question ClasseLeçonActTyprep'!$I:$L,4,0), IF(NOT(ISNA(VLOOKUP(CONCATENATE(MID($H21,1,LEN($H21)-4),"---*",$G21),'Question ClasseLeçonActTyprep'!$I:$L,4,0))), VLOOKUP(CONCATENATE(MID($H21,1,LEN($H21)-4),"---*",$G21),'Question ClasseLeçonActTyprep'!$I:$L,4,0), IF(NOT(ISNA(VLOOKUP(CONCATENATE(MID($H21,1,LEN($H21)-5),"----*",$G21),'Question ClasseLeçonActTyprep'!$I:$L,4,0))), VLOOKUP(CONCATENATE(MID($H21,1,LEN($H21)-6),"----*",$G21),'Question ClasseLeçonActTyprep'!$I:$L,4,0), 0))))</f>
        <v>0</v>
      </c>
      <c r="N21" s="86" t="str">
        <f t="shared" si="2"/>
        <v>Sur ce dessin, combien vois-tu de lapins ?</v>
      </c>
      <c r="O21"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'Un exercice de type QCM (question alternative / trouver l''intrus)', 'L''enfant doit compter  (à voix haute ou mentalement) les éléments sur une image (en les pointant du doigt)', 'Sur ce dessin, combien vois-tu de lapins ?', 'Q2', '1', 'GSM', 'CD', 'F');</v>
      </c>
    </row>
    <row r="22" spans="1:15" s="87" customFormat="1" ht="72.5" x14ac:dyDescent="0.35">
      <c r="A22" s="12" t="s">
        <v>75</v>
      </c>
      <c r="B22" s="85" t="s">
        <v>656</v>
      </c>
      <c r="C22" s="9" t="str">
        <f t="shared" si="0"/>
        <v>GSM-CD</v>
      </c>
      <c r="D22" s="85" t="s">
        <v>640</v>
      </c>
      <c r="E22" s="85" t="str">
        <f>VLOOKUP(D22,'Phase apprent &amp; Nature activ'!A$11:B$14,2,0)</f>
        <v>Formalisation</v>
      </c>
      <c r="F22" s="85">
        <v>1</v>
      </c>
      <c r="G22" s="85" t="s">
        <v>87</v>
      </c>
      <c r="H22" s="85" t="str">
        <f t="shared" si="1"/>
        <v>GSM-CD-F-1-M</v>
      </c>
      <c r="I22" s="48" t="str">
        <f>CONCATENATE(VLOOKUP(CONCATENATE(A22,"-",B22,"-",D22,"-",F22),'Activités par classe-leçon-nat'!G:H,2,0)," - ",E22)</f>
        <v>Apprendre à compter sur des images, de plus en plus mentalement (passage vers l'abstraction, sans passer par les doigts) - Formalisation</v>
      </c>
      <c r="J22" s="48" t="str">
        <f>VLOOKUP(CONCATENATE($A22,"-",$B22,"-",$D22,"-",$F22),'Activités par classe-leçon-nat'!G:J,3,0)</f>
        <v>L'enfant doit compter  (à voix haute ou mentalement) les éléments sur une image (en les pointant du doigt)</v>
      </c>
      <c r="K22" s="48" t="str">
        <f>VLOOKUP(G22,'Type Exo'!A:C,3,0)</f>
        <v>Un exercice de type Memory</v>
      </c>
      <c r="L22" s="48" t="s">
        <v>961</v>
      </c>
      <c r="M22" s="48">
        <f>IF(NOT(ISNA(VLOOKUP(CONCATENATE($H22,"-",$G22),'Question ClasseLeçonActTyprep'!$I:$L,4,0))), VLOOKUP(CONCATENATE($H22,"-",$G22),'Question ClasseLeçonActTyprep'!$I:$L,4,0), IF(NOT(ISNA(VLOOKUP(CONCATENATE(MID($H22,1,LEN($H22)-2),"--*",$G22),'Question ClasseLeçonActTyprep'!$I:$L,4,0))), VLOOKUP(CONCATENATE(MID($H22,1,LEN($H22)-2),"--*",$G22),'Question ClasseLeçonActTyprep'!$I:$L,4,0), IF(NOT(ISNA(VLOOKUP(CONCATENATE(MID($H22,1,LEN($H22)-4),"---*",$G22),'Question ClasseLeçonActTyprep'!$I:$L,4,0))), VLOOKUP(CONCATENATE(MID($H22,1,LEN($H22)-4),"---*",$G22),'Question ClasseLeçonActTyprep'!$I:$L,4,0), IF(NOT(ISNA(VLOOKUP(CONCATENATE(MID($H22,1,LEN($H22)-5),"----*",$G22),'Question ClasseLeçonActTyprep'!$I:$L,4,0))), VLOOKUP(CONCATENATE(MID($H22,1,LEN($H22)-6),"----*",$G22),'Question ClasseLeçonActTyprep'!$I:$L,4,0), 0))))</f>
        <v>0</v>
      </c>
      <c r="N22" s="86" t="str">
        <f t="shared" si="2"/>
        <v>Associe les cartes correspondant au même nombre de lapins</v>
      </c>
      <c r="O22"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'Un exercice de type Memory', 'L''enfant doit compter  (à voix haute ou mentalement) les éléments sur une image (en les pointant du doigt)', 'Associe les cartes correspondant au même nombre de lapins', 'M', '1', 'GSM', 'CD', 'F');</v>
      </c>
    </row>
    <row r="23" spans="1:15" s="87" customFormat="1" ht="72.5" x14ac:dyDescent="0.35">
      <c r="A23" s="12" t="s">
        <v>75</v>
      </c>
      <c r="B23" s="85" t="s">
        <v>656</v>
      </c>
      <c r="C23" s="9" t="str">
        <f t="shared" si="0"/>
        <v>GSM-CD</v>
      </c>
      <c r="D23" s="85" t="s">
        <v>640</v>
      </c>
      <c r="E23" s="85" t="str">
        <f>VLOOKUP(D23,'Phase apprent &amp; Nature activ'!A$11:B$14,2,0)</f>
        <v>Formalisation</v>
      </c>
      <c r="F23" s="85">
        <v>1</v>
      </c>
      <c r="G23" s="85" t="s">
        <v>628</v>
      </c>
      <c r="H23" s="85" t="str">
        <f t="shared" si="1"/>
        <v>GSM-CD-F-1-P</v>
      </c>
      <c r="I23" s="48" t="str">
        <f>CONCATENATE(VLOOKUP(CONCATENATE(A23,"-",B23,"-",D23,"-",F23),'Activités par classe-leçon-nat'!G:H,2,0)," - ",E23)</f>
        <v>Apprendre à compter sur des images, de plus en plus mentalement (passage vers l'abstraction, sans passer par les doigts) - Formalisation</v>
      </c>
      <c r="J23" s="48" t="str">
        <f>VLOOKUP(CONCATENATE($A23,"-",$B23,"-",$D23,"-",$F23),'Activités par classe-leçon-nat'!G:J,3,0)</f>
        <v>L'enfant doit compter  (à voix haute ou mentalement) les éléments sur une image (en les pointant du doigt)</v>
      </c>
      <c r="K23" s="48" t="str">
        <f>VLOOKUP(G23,'Type Exo'!A:C,3,0)</f>
        <v>Un exercice où il faut relier des items entre eux par paire</v>
      </c>
      <c r="L23" s="48" t="s">
        <v>962</v>
      </c>
      <c r="M23" s="48">
        <f>IF(NOT(ISNA(VLOOKUP(CONCATENATE($H23,"-",$G23),'Question ClasseLeçonActTyprep'!$I:$L,4,0))), VLOOKUP(CONCATENATE($H23,"-",$G23),'Question ClasseLeçonActTyprep'!$I:$L,4,0), IF(NOT(ISNA(VLOOKUP(CONCATENATE(MID($H23,1,LEN($H23)-2),"--*",$G23),'Question ClasseLeçonActTyprep'!$I:$L,4,0))), VLOOKUP(CONCATENATE(MID($H23,1,LEN($H23)-2),"--*",$G23),'Question ClasseLeçonActTyprep'!$I:$L,4,0), IF(NOT(ISNA(VLOOKUP(CONCATENATE(MID($H23,1,LEN($H23)-4),"---*",$G23),'Question ClasseLeçonActTyprep'!$I:$L,4,0))), VLOOKUP(CONCATENATE(MID($H23,1,LEN($H23)-4),"---*",$G23),'Question ClasseLeçonActTyprep'!$I:$L,4,0), IF(NOT(ISNA(VLOOKUP(CONCATENATE(MID($H23,1,LEN($H23)-5),"----*",$G23),'Question ClasseLeçonActTyprep'!$I:$L,4,0))), VLOOKUP(CONCATENATE(MID($H23,1,LEN($H23)-6),"----*",$G23),'Question ClasseLeçonActTyprep'!$I:$L,4,0), 0))))</f>
        <v>0</v>
      </c>
      <c r="N23" s="86" t="str">
        <f t="shared" si="2"/>
        <v>Relie les dessins avec des lapins au bon nombre de lapins</v>
      </c>
      <c r="O23"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'Un exercice où il faut relier des items entre eux par paire', 'L''enfant doit compter  (à voix haute ou mentalement) les éléments sur une image (en les pointant du doigt)', 'Relie les dessins avec des lapins au bon nombre de lapins', 'P', '1', 'GSM', 'CD', 'F');</v>
      </c>
    </row>
    <row r="24" spans="1:15" s="87" customFormat="1" ht="72.5" x14ac:dyDescent="0.35">
      <c r="A24" s="12" t="s">
        <v>75</v>
      </c>
      <c r="B24" s="85" t="s">
        <v>656</v>
      </c>
      <c r="C24" s="9" t="str">
        <f t="shared" si="0"/>
        <v>GSM-CD</v>
      </c>
      <c r="D24" s="85" t="s">
        <v>640</v>
      </c>
      <c r="E24" s="85" t="str">
        <f>VLOOKUP(D24,'Phase apprent &amp; Nature activ'!A$11:B$14,2,0)</f>
        <v>Formalisation</v>
      </c>
      <c r="F24" s="85">
        <v>1</v>
      </c>
      <c r="G24" s="85" t="s">
        <v>835</v>
      </c>
      <c r="H24" s="85" t="str">
        <f t="shared" si="1"/>
        <v>GSM-CD-F-1-T</v>
      </c>
      <c r="I24" s="48" t="str">
        <f>CONCATENATE(VLOOKUP(CONCATENATE(A24,"-",B24,"-",D24,"-",F24),'Activités par classe-leçon-nat'!G:H,2,0)," - ",E24)</f>
        <v>Apprendre à compter sur des images, de plus en plus mentalement (passage vers l'abstraction, sans passer par les doigts) - Formalisation</v>
      </c>
      <c r="J24" s="48" t="str">
        <f>VLOOKUP(CONCATENATE($A24,"-",$B24,"-",$D24,"-",$F24),'Activités par classe-leçon-nat'!G:J,3,0)</f>
        <v>L'enfant doit compter  (à voix haute ou mentalement) les éléments sur une image (en les pointant du doigt)</v>
      </c>
      <c r="K24" s="48" t="str">
        <f>VLOOKUP(G24,'Type Exo'!A:C,3,0)</f>
        <v>Un exercice à trous</v>
      </c>
      <c r="L24" s="48" t="s">
        <v>963</v>
      </c>
      <c r="M24" s="48">
        <f>IF(NOT(ISNA(VLOOKUP(CONCATENATE($H24,"-",$G24),'Question ClasseLeçonActTyprep'!$I:$L,4,0))), VLOOKUP(CONCATENATE($H24,"-",$G24),'Question ClasseLeçonActTyprep'!$I:$L,4,0), IF(NOT(ISNA(VLOOKUP(CONCATENATE(MID($H24,1,LEN($H24)-2),"--*",$G24),'Question ClasseLeçonActTyprep'!$I:$L,4,0))), VLOOKUP(CONCATENATE(MID($H24,1,LEN($H24)-2),"--*",$G24),'Question ClasseLeçonActTyprep'!$I:$L,4,0), IF(NOT(ISNA(VLOOKUP(CONCATENATE(MID($H24,1,LEN($H24)-4),"---*",$G24),'Question ClasseLeçonActTyprep'!$I:$L,4,0))), VLOOKUP(CONCATENATE(MID($H24,1,LEN($H24)-4),"---*",$G24),'Question ClasseLeçonActTyprep'!$I:$L,4,0), IF(NOT(ISNA(VLOOKUP(CONCATENATE(MID($H24,1,LEN($H24)-5),"----*",$G24),'Question ClasseLeçonActTyprep'!$I:$L,4,0))), VLOOKUP(CONCATENATE(MID($H24,1,LEN($H24)-6),"----*",$G24),'Question ClasseLeçonActTyprep'!$I:$L,4,0), 0))))</f>
        <v>0</v>
      </c>
      <c r="N24" s="86" t="str">
        <f t="shared" si="2"/>
        <v>Sur ce dessin, il y a &lt;3&gt; lapins</v>
      </c>
      <c r="O24" s="93" t="str">
        <f t="shared" si="3"/>
        <v>INSERT INTO `activite_clnt` (nom, description, objectif, consigne, typrep, num_activite, fk_classe_id, fk_lesson_id, fk_natureactiv_id) VALUES ('Apprendre à compter sur des images, de plus en plus mentalement (passage vers l''abstraction, sans passer par les doigts) - Formalisation', 'Un exercice à trous', 'L''enfant doit compter  (à voix haute ou mentalement) les éléments sur une image (en les pointant du doigt)', 'Sur ce dessin, il y a &lt;3&gt; lapins', 'T', '1', 'GSM', 'CD', 'F');</v>
      </c>
    </row>
    <row r="25" spans="1:15" s="90" customFormat="1" ht="58" x14ac:dyDescent="0.35">
      <c r="A25" s="12" t="s">
        <v>75</v>
      </c>
      <c r="B25" s="85" t="s">
        <v>656</v>
      </c>
      <c r="C25" s="9" t="str">
        <f t="shared" si="0"/>
        <v>GSM-CD</v>
      </c>
      <c r="D25" s="85" t="s">
        <v>628</v>
      </c>
      <c r="E25" s="85" t="str">
        <f>VLOOKUP(D25,'Phase apprent &amp; Nature activ'!A$11:B$14,2,0)</f>
        <v>Problème</v>
      </c>
      <c r="F25" s="85">
        <v>1</v>
      </c>
      <c r="G25" s="85" t="s">
        <v>735</v>
      </c>
      <c r="H25" s="85" t="str">
        <f t="shared" si="1"/>
        <v>GSM-CD-P-1-B1</v>
      </c>
      <c r="I25" s="48" t="str">
        <f>CONCATENATE(VLOOKUP(CONCATENATE(A25,"-",B25,"-",D25,"-",F25),'Activités par classe-leçon-nat'!G:H,2,0)," - ",E25)</f>
        <v>Apprendre la notion de suivant - Problème</v>
      </c>
      <c r="J25" s="48" t="str">
        <f>VLOOKUP(CONCATENATE($A25,"-",$B25,"-",$D25,"-",$F25),'Activités par classe-leçon-nat'!G:J,3,0)</f>
        <v>L'enfant doit savoir quel est le nombre suivant</v>
      </c>
      <c r="K25" s="48" t="str">
        <f>VLOOKUP(G25,'Type Exo'!A:C,3,0)</f>
        <v>Exercice où il faut trouver la bonne réponse parmi 2 possibles</v>
      </c>
      <c r="L25" s="48" t="s">
        <v>964</v>
      </c>
      <c r="M25" s="48">
        <f>IF(NOT(ISNA(VLOOKUP(CONCATENATE($H25,"-",$G25),'Question ClasseLeçonActTyprep'!$I:$L,4,0))), VLOOKUP(CONCATENATE($H25,"-",$G25),'Question ClasseLeçonActTyprep'!$I:$L,4,0), IF(NOT(ISNA(VLOOKUP(CONCATENATE(MID($H25,1,LEN($H25)-2),"--*",$G25),'Question ClasseLeçonActTyprep'!$I:$L,4,0))), VLOOKUP(CONCATENATE(MID($H25,1,LEN($H25)-2),"--*",$G25),'Question ClasseLeçonActTyprep'!$I:$L,4,0), IF(NOT(ISNA(VLOOKUP(CONCATENATE(MID($H25,1,LEN($H25)-4),"---*",$G25),'Question ClasseLeçonActTyprep'!$I:$L,4,0))), VLOOKUP(CONCATENATE(MID($H25,1,LEN($H25)-4),"---*",$G25),'Question ClasseLeçonActTyprep'!$I:$L,4,0), IF(NOT(ISNA(VLOOKUP(CONCATENATE(MID($H25,1,LEN($H25)-5),"----*",$G25),'Question ClasseLeçonActTyprep'!$I:$L,4,0))), VLOOKUP(CONCATENATE(MID($H25,1,LEN($H25)-6),"----*",$G25),'Question ClasseLeçonActTyprep'!$I:$L,4,0), 0))))</f>
        <v>0</v>
      </c>
      <c r="N25" s="86" t="str">
        <f t="shared" si="2"/>
        <v>Quel nombre est après 1 ?</v>
      </c>
      <c r="O25" s="93" t="str">
        <f t="shared" si="3"/>
        <v>INSERT INTO `activite_clnt` (nom, description, objectif, consigne, typrep, num_activite, fk_classe_id, fk_lesson_id, fk_natureactiv_id) VALUES ('Apprendre la notion de suivant - Problème', 'Exercice où il faut trouver la bonne réponse parmi 2 possibles', 'L''enfant doit savoir quel est le nombre suivant', 'Quel nombre est après 1 ?', 'B1', '1', 'GSM', 'CD', 'P');</v>
      </c>
    </row>
    <row r="26" spans="1:15" s="90" customFormat="1" ht="58" x14ac:dyDescent="0.35">
      <c r="A26" s="12" t="s">
        <v>75</v>
      </c>
      <c r="B26" s="85" t="s">
        <v>656</v>
      </c>
      <c r="C26" s="9" t="str">
        <f t="shared" si="0"/>
        <v>GSM-CD</v>
      </c>
      <c r="D26" s="85" t="s">
        <v>628</v>
      </c>
      <c r="E26" s="85" t="str">
        <f>VLOOKUP(D26,'Phase apprent &amp; Nature activ'!A$11:B$14,2,0)</f>
        <v>Problème</v>
      </c>
      <c r="F26" s="85">
        <v>1</v>
      </c>
      <c r="G26" s="85" t="s">
        <v>951</v>
      </c>
      <c r="H26" s="85" t="str">
        <f t="shared" si="1"/>
        <v>GSM-CD-P-1-B2</v>
      </c>
      <c r="I26" s="48" t="str">
        <f>CONCATENATE(VLOOKUP(CONCATENATE(A26,"-",B26,"-",D26,"-",F26),'Activités par classe-leçon-nat'!G:H,2,0)," - ",E26)</f>
        <v>Apprendre la notion de suivant - Problème</v>
      </c>
      <c r="J26" s="48" t="str">
        <f>VLOOKUP(CONCATENATE($A26,"-",$B26,"-",$D26,"-",$F26),'Activités par classe-leçon-nat'!G:J,3,0)</f>
        <v>L'enfant doit savoir quel est le nombre suivant</v>
      </c>
      <c r="K26" s="48" t="str">
        <f>VLOOKUP(G26,'Type Exo'!A:C,3,0)</f>
        <v>Exercice où il faut trouver la bonne réponse parmi 2 possibles (question alternative)</v>
      </c>
      <c r="L26" s="48" t="s">
        <v>964</v>
      </c>
      <c r="M26" s="48">
        <f>IF(NOT(ISNA(VLOOKUP(CONCATENATE($H26,"-",$G26),'Question ClasseLeçonActTyprep'!$I:$L,4,0))), VLOOKUP(CONCATENATE($H26,"-",$G26),'Question ClasseLeçonActTyprep'!$I:$L,4,0), IF(NOT(ISNA(VLOOKUP(CONCATENATE(MID($H26,1,LEN($H26)-2),"--*",$G26),'Question ClasseLeçonActTyprep'!$I:$L,4,0))), VLOOKUP(CONCATENATE(MID($H26,1,LEN($H26)-2),"--*",$G26),'Question ClasseLeçonActTyprep'!$I:$L,4,0), IF(NOT(ISNA(VLOOKUP(CONCATENATE(MID($H26,1,LEN($H26)-4),"---*",$G26),'Question ClasseLeçonActTyprep'!$I:$L,4,0))), VLOOKUP(CONCATENATE(MID($H26,1,LEN($H26)-4),"---*",$G26),'Question ClasseLeçonActTyprep'!$I:$L,4,0), IF(NOT(ISNA(VLOOKUP(CONCATENATE(MID($H26,1,LEN($H26)-5),"----*",$G26),'Question ClasseLeçonActTyprep'!$I:$L,4,0))), VLOOKUP(CONCATENATE(MID($H26,1,LEN($H26)-6),"----*",$G26),'Question ClasseLeçonActTyprep'!$I:$L,4,0), 0))))</f>
        <v>0</v>
      </c>
      <c r="N26" s="86" t="str">
        <f t="shared" si="2"/>
        <v>Quel nombre est après 1 ?</v>
      </c>
      <c r="O26" s="93" t="str">
        <f t="shared" si="3"/>
        <v>INSERT INTO `activite_clnt` (nom, description, objectif, consigne, typrep, num_activite, fk_classe_id, fk_lesson_id, fk_natureactiv_id) VALUES ('Apprendre la notion de suivant - Problème', 'Exercice où il faut trouver la bonne réponse parmi 2 possibles (question alternative)', 'L''enfant doit savoir quel est le nombre suivant', 'Quel nombre est après 1 ?', 'B2', '1', 'GSM', 'CD', 'P');</v>
      </c>
    </row>
    <row r="27" spans="1:15" s="90" customFormat="1" ht="43.5" x14ac:dyDescent="0.35">
      <c r="A27" s="12" t="s">
        <v>75</v>
      </c>
      <c r="B27" s="85" t="s">
        <v>656</v>
      </c>
      <c r="C27" s="9" t="str">
        <f t="shared" si="0"/>
        <v>GSM-CD</v>
      </c>
      <c r="D27" s="85" t="s">
        <v>628</v>
      </c>
      <c r="E27" s="85" t="str">
        <f>VLOOKUP(D27,'Phase apprent &amp; Nature activ'!A$11:B$14,2,0)</f>
        <v>Problème</v>
      </c>
      <c r="F27" s="85">
        <v>1</v>
      </c>
      <c r="G27" s="85" t="s">
        <v>952</v>
      </c>
      <c r="H27" s="85" t="str">
        <f t="shared" si="1"/>
        <v>GSM-CD-P-1-Q1</v>
      </c>
      <c r="I27" s="48" t="str">
        <f>CONCATENATE(VLOOKUP(CONCATENATE(A27,"-",B27,"-",D27,"-",F27),'Activités par classe-leçon-nat'!G:H,2,0)," - ",E27)</f>
        <v>Apprendre la notion de suivant - Problème</v>
      </c>
      <c r="J27" s="48" t="str">
        <f>VLOOKUP(CONCATENATE($A27,"-",$B27,"-",$D27,"-",$F27),'Activités par classe-leçon-nat'!G:J,3,0)</f>
        <v>L'enfant doit savoir quel est le nombre suivant</v>
      </c>
      <c r="K27" s="48" t="str">
        <f>VLOOKUP(G27,'Type Exo'!A:C,3,0)</f>
        <v>Un exercice de type QCM</v>
      </c>
      <c r="L27" s="48" t="s">
        <v>964</v>
      </c>
      <c r="M27" s="48">
        <f>IF(NOT(ISNA(VLOOKUP(CONCATENATE($H27,"-",$G27),'Question ClasseLeçonActTyprep'!$I:$L,4,0))), VLOOKUP(CONCATENATE($H27,"-",$G27),'Question ClasseLeçonActTyprep'!$I:$L,4,0), IF(NOT(ISNA(VLOOKUP(CONCATENATE(MID($H27,1,LEN($H27)-2),"--*",$G27),'Question ClasseLeçonActTyprep'!$I:$L,4,0))), VLOOKUP(CONCATENATE(MID($H27,1,LEN($H27)-2),"--*",$G27),'Question ClasseLeçonActTyprep'!$I:$L,4,0), IF(NOT(ISNA(VLOOKUP(CONCATENATE(MID($H27,1,LEN($H27)-4),"---*",$G27),'Question ClasseLeçonActTyprep'!$I:$L,4,0))), VLOOKUP(CONCATENATE(MID($H27,1,LEN($H27)-4),"---*",$G27),'Question ClasseLeçonActTyprep'!$I:$L,4,0), IF(NOT(ISNA(VLOOKUP(CONCATENATE(MID($H27,1,LEN($H27)-5),"----*",$G27),'Question ClasseLeçonActTyprep'!$I:$L,4,0))), VLOOKUP(CONCATENATE(MID($H27,1,LEN($H27)-6),"----*",$G27),'Question ClasseLeçonActTyprep'!$I:$L,4,0), 0))))</f>
        <v>0</v>
      </c>
      <c r="N27" s="86" t="str">
        <f t="shared" si="2"/>
        <v>Quel nombre est après 1 ?</v>
      </c>
      <c r="O27" s="93" t="str">
        <f t="shared" si="3"/>
        <v>INSERT INTO `activite_clnt` (nom, description, objectif, consigne, typrep, num_activite, fk_classe_id, fk_lesson_id, fk_natureactiv_id) VALUES ('Apprendre la notion de suivant - Problème', 'Un exercice de type QCM', 'L''enfant doit savoir quel est le nombre suivant', 'Quel nombre est après 1 ?', 'Q1', '1', 'GSM', 'CD', 'P');</v>
      </c>
    </row>
    <row r="28" spans="1:15" s="90" customFormat="1" ht="58" x14ac:dyDescent="0.35">
      <c r="A28" s="12" t="s">
        <v>75</v>
      </c>
      <c r="B28" s="85" t="s">
        <v>656</v>
      </c>
      <c r="C28" s="9" t="str">
        <f t="shared" si="0"/>
        <v>GSM-CD</v>
      </c>
      <c r="D28" s="85" t="s">
        <v>628</v>
      </c>
      <c r="E28" s="85" t="str">
        <f>VLOOKUP(D28,'Phase apprent &amp; Nature activ'!A$11:B$14,2,0)</f>
        <v>Problème</v>
      </c>
      <c r="F28" s="85">
        <v>1</v>
      </c>
      <c r="G28" s="85" t="s">
        <v>953</v>
      </c>
      <c r="H28" s="85" t="str">
        <f t="shared" si="1"/>
        <v>GSM-CD-P-1-Q2</v>
      </c>
      <c r="I28" s="48" t="str">
        <f>CONCATENATE(VLOOKUP(CONCATENATE(A28,"-",B28,"-",D28,"-",F28),'Activités par classe-leçon-nat'!G:H,2,0)," - ",E28)</f>
        <v>Apprendre la notion de suivant - Problème</v>
      </c>
      <c r="J28" s="48" t="str">
        <f>VLOOKUP(CONCATENATE($A28,"-",$B28,"-",$D28,"-",$F28),'Activités par classe-leçon-nat'!G:J,3,0)</f>
        <v>L'enfant doit savoir quel est le nombre suivant</v>
      </c>
      <c r="K28" s="48" t="str">
        <f>VLOOKUP(G28,'Type Exo'!A:C,3,0)</f>
        <v>Un exercice de type QCM (question alternative / trouver l'intrus)</v>
      </c>
      <c r="L28" s="48" t="s">
        <v>964</v>
      </c>
      <c r="M28" s="48">
        <f>IF(NOT(ISNA(VLOOKUP(CONCATENATE($H28,"-",$G28),'Question ClasseLeçonActTyprep'!$I:$L,4,0))), VLOOKUP(CONCATENATE($H28,"-",$G28),'Question ClasseLeçonActTyprep'!$I:$L,4,0), IF(NOT(ISNA(VLOOKUP(CONCATENATE(MID($H28,1,LEN($H28)-2),"--*",$G28),'Question ClasseLeçonActTyprep'!$I:$L,4,0))), VLOOKUP(CONCATENATE(MID($H28,1,LEN($H28)-2),"--*",$G28),'Question ClasseLeçonActTyprep'!$I:$L,4,0), IF(NOT(ISNA(VLOOKUP(CONCATENATE(MID($H28,1,LEN($H28)-4),"---*",$G28),'Question ClasseLeçonActTyprep'!$I:$L,4,0))), VLOOKUP(CONCATENATE(MID($H28,1,LEN($H28)-4),"---*",$G28),'Question ClasseLeçonActTyprep'!$I:$L,4,0), IF(NOT(ISNA(VLOOKUP(CONCATENATE(MID($H28,1,LEN($H28)-5),"----*",$G28),'Question ClasseLeçonActTyprep'!$I:$L,4,0))), VLOOKUP(CONCATENATE(MID($H28,1,LEN($H28)-6),"----*",$G28),'Question ClasseLeçonActTyprep'!$I:$L,4,0), 0))))</f>
        <v>0</v>
      </c>
      <c r="N28" s="86" t="str">
        <f t="shared" si="2"/>
        <v>Quel nombre est après 1 ?</v>
      </c>
      <c r="O28" s="93" t="str">
        <f t="shared" si="3"/>
        <v>INSERT INTO `activite_clnt` (nom, description, objectif, consigne, typrep, num_activite, fk_classe_id, fk_lesson_id, fk_natureactiv_id) VALUES ('Apprendre la notion de suivant - Problème', 'Un exercice de type QCM (question alternative / trouver l''intrus)', 'L''enfant doit savoir quel est le nombre suivant', 'Quel nombre est après 1 ?', 'Q2', '1', 'GSM', 'CD', 'P');</v>
      </c>
    </row>
    <row r="29" spans="1:15" s="90" customFormat="1" ht="58" x14ac:dyDescent="0.35">
      <c r="A29" s="12" t="s">
        <v>75</v>
      </c>
      <c r="B29" s="85" t="s">
        <v>656</v>
      </c>
      <c r="C29" s="9" t="str">
        <f t="shared" si="0"/>
        <v>GSM-CD</v>
      </c>
      <c r="D29" s="85" t="s">
        <v>628</v>
      </c>
      <c r="E29" s="85" t="str">
        <f>VLOOKUP(D29,'Phase apprent &amp; Nature activ'!A$11:B$14,2,0)</f>
        <v>Problème</v>
      </c>
      <c r="F29" s="85">
        <v>1</v>
      </c>
      <c r="G29" s="85" t="s">
        <v>87</v>
      </c>
      <c r="H29" s="85" t="str">
        <f t="shared" si="1"/>
        <v>GSM-CD-P-1-M</v>
      </c>
      <c r="I29" s="48" t="str">
        <f>CONCATENATE(VLOOKUP(CONCATENATE(A29,"-",B29,"-",D29,"-",F29),'Activités par classe-leçon-nat'!G:H,2,0)," - ",E29)</f>
        <v>Apprendre la notion de suivant - Problème</v>
      </c>
      <c r="J29" s="48" t="str">
        <f>VLOOKUP(CONCATENATE($A29,"-",$B29,"-",$D29,"-",$F29),'Activités par classe-leçon-nat'!G:J,3,0)</f>
        <v>L'enfant doit savoir quel est le nombre suivant</v>
      </c>
      <c r="K29" s="48" t="str">
        <f>VLOOKUP(G29,'Type Exo'!A:C,3,0)</f>
        <v>Un exercice de type Memory</v>
      </c>
      <c r="L29" s="48" t="s">
        <v>965</v>
      </c>
      <c r="M29" s="48">
        <f>IF(NOT(ISNA(VLOOKUP(CONCATENATE($H29,"-",$G29),'Question ClasseLeçonActTyprep'!$I:$L,4,0))), VLOOKUP(CONCATENATE($H29,"-",$G29),'Question ClasseLeçonActTyprep'!$I:$L,4,0), IF(NOT(ISNA(VLOOKUP(CONCATENATE(MID($H29,1,LEN($H29)-2),"--*",$G29),'Question ClasseLeçonActTyprep'!$I:$L,4,0))), VLOOKUP(CONCATENATE(MID($H29,1,LEN($H29)-2),"--*",$G29),'Question ClasseLeçonActTyprep'!$I:$L,4,0), IF(NOT(ISNA(VLOOKUP(CONCATENATE(MID($H29,1,LEN($H29)-4),"---*",$G29),'Question ClasseLeçonActTyprep'!$I:$L,4,0))), VLOOKUP(CONCATENATE(MID($H29,1,LEN($H29)-4),"---*",$G29),'Question ClasseLeçonActTyprep'!$I:$L,4,0), IF(NOT(ISNA(VLOOKUP(CONCATENATE(MID($H29,1,LEN($H29)-5),"----*",$G29),'Question ClasseLeçonActTyprep'!$I:$L,4,0))), VLOOKUP(CONCATENATE(MID($H29,1,LEN($H29)-6),"----*",$G29),'Question ClasseLeçonActTyprep'!$I:$L,4,0), 0))))</f>
        <v>0</v>
      </c>
      <c r="N29" s="86" t="str">
        <f t="shared" si="2"/>
        <v>Associe les cartes qui correspondent (exemple : "le suivant de 2" et 3)</v>
      </c>
      <c r="O29" s="93" t="str">
        <f t="shared" si="3"/>
        <v>INSERT INTO `activite_clnt` (nom, description, objectif, consigne, typrep, num_activite, fk_classe_id, fk_lesson_id, fk_natureactiv_id) VALUES ('Apprendre la notion de suivant - Problème', 'Un exercice de type Memory', 'L''enfant doit savoir quel est le nombre suivant', 'Associe les cartes qui correspondent (exemple : "le suivant de 2" et 3)', 'M', '1', 'GSM', 'CD', 'P');</v>
      </c>
    </row>
    <row r="30" spans="1:15" s="90" customFormat="1" ht="58" x14ac:dyDescent="0.35">
      <c r="A30" s="12" t="s">
        <v>75</v>
      </c>
      <c r="B30" s="85" t="s">
        <v>656</v>
      </c>
      <c r="C30" s="9" t="str">
        <f t="shared" si="0"/>
        <v>GSM-CD</v>
      </c>
      <c r="D30" s="85" t="s">
        <v>628</v>
      </c>
      <c r="E30" s="85" t="str">
        <f>VLOOKUP(D30,'Phase apprent &amp; Nature activ'!A$11:B$14,2,0)</f>
        <v>Problème</v>
      </c>
      <c r="F30" s="85">
        <v>1</v>
      </c>
      <c r="G30" s="85" t="s">
        <v>628</v>
      </c>
      <c r="H30" s="85" t="str">
        <f t="shared" si="1"/>
        <v>GSM-CD-P-1-P</v>
      </c>
      <c r="I30" s="48" t="str">
        <f>CONCATENATE(VLOOKUP(CONCATENATE(A30,"-",B30,"-",D30,"-",F30),'Activités par classe-leçon-nat'!G:H,2,0)," - ",E30)</f>
        <v>Apprendre la notion de suivant - Problème</v>
      </c>
      <c r="J30" s="48" t="str">
        <f>VLOOKUP(CONCATENATE($A30,"-",$B30,"-",$D30,"-",$F30),'Activités par classe-leçon-nat'!G:J,3,0)</f>
        <v>L'enfant doit savoir quel est le nombre suivant</v>
      </c>
      <c r="K30" s="48" t="str">
        <f>VLOOKUP(G30,'Type Exo'!A:C,3,0)</f>
        <v>Un exercice où il faut relier des items entre eux par paire</v>
      </c>
      <c r="L30" s="48" t="s">
        <v>966</v>
      </c>
      <c r="M30" s="48">
        <f>IF(NOT(ISNA(VLOOKUP(CONCATENATE($H30,"-",$G30),'Question ClasseLeçonActTyprep'!$I:$L,4,0))), VLOOKUP(CONCATENATE($H30,"-",$G30),'Question ClasseLeçonActTyprep'!$I:$L,4,0), IF(NOT(ISNA(VLOOKUP(CONCATENATE(MID($H30,1,LEN($H30)-2),"--*",$G30),'Question ClasseLeçonActTyprep'!$I:$L,4,0))), VLOOKUP(CONCATENATE(MID($H30,1,LEN($H30)-2),"--*",$G30),'Question ClasseLeçonActTyprep'!$I:$L,4,0), IF(NOT(ISNA(VLOOKUP(CONCATENATE(MID($H30,1,LEN($H30)-4),"---*",$G30),'Question ClasseLeçonActTyprep'!$I:$L,4,0))), VLOOKUP(CONCATENATE(MID($H30,1,LEN($H30)-4),"---*",$G30),'Question ClasseLeçonActTyprep'!$I:$L,4,0), IF(NOT(ISNA(VLOOKUP(CONCATENATE(MID($H30,1,LEN($H30)-5),"----*",$G30),'Question ClasseLeçonActTyprep'!$I:$L,4,0))), VLOOKUP(CONCATENATE(MID($H30,1,LEN($H30)-6),"----*",$G30),'Question ClasseLeçonActTyprep'!$I:$L,4,0), 0))))</f>
        <v>0</v>
      </c>
      <c r="N30" s="86" t="str">
        <f t="shared" si="2"/>
        <v>Relie les nombres avec les propositions qui correspondent (exemple : "le suivant de 2" et 3)</v>
      </c>
      <c r="O30" s="93" t="str">
        <f t="shared" si="3"/>
        <v>INSERT INTO `activite_clnt` (nom, description, objectif, consigne, typrep, num_activite, fk_classe_id, fk_lesson_id, fk_natureactiv_id) VALUES ('Apprendre la notion de suivant - Problème', 'Un exercice où il faut relier des items entre eux par paire', 'L''enfant doit savoir quel est le nombre suivant', 'Relie les nombres avec les propositions qui correspondent (exemple : "le suivant de 2" et 3)', 'P', '1', 'GSM', 'CD', 'P');</v>
      </c>
    </row>
    <row r="31" spans="1:15" s="90" customFormat="1" ht="43.5" x14ac:dyDescent="0.35">
      <c r="A31" s="12" t="s">
        <v>75</v>
      </c>
      <c r="B31" s="85" t="s">
        <v>656</v>
      </c>
      <c r="C31" s="9" t="str">
        <f t="shared" si="0"/>
        <v>GSM-CD</v>
      </c>
      <c r="D31" s="85" t="s">
        <v>628</v>
      </c>
      <c r="E31" s="85" t="str">
        <f>VLOOKUP(D31,'Phase apprent &amp; Nature activ'!A$11:B$14,2,0)</f>
        <v>Problème</v>
      </c>
      <c r="F31" s="85">
        <v>1</v>
      </c>
      <c r="G31" s="85" t="s">
        <v>835</v>
      </c>
      <c r="H31" s="85" t="str">
        <f t="shared" si="1"/>
        <v>GSM-CD-P-1-T</v>
      </c>
      <c r="I31" s="48" t="str">
        <f>CONCATENATE(VLOOKUP(CONCATENATE(A31,"-",B31,"-",D31,"-",F31),'Activités par classe-leçon-nat'!G:H,2,0)," - ",E31)</f>
        <v>Apprendre la notion de suivant - Problème</v>
      </c>
      <c r="J31" s="48" t="str">
        <f>VLOOKUP(CONCATENATE($A31,"-",$B31,"-",$D31,"-",$F31),'Activités par classe-leçon-nat'!G:J,3,0)</f>
        <v>L'enfant doit savoir quel est le nombre suivant</v>
      </c>
      <c r="K31" s="48" t="str">
        <f>VLOOKUP(G31,'Type Exo'!A:C,3,0)</f>
        <v>Un exercice à trous</v>
      </c>
      <c r="L31" s="48" t="s">
        <v>967</v>
      </c>
      <c r="M31" s="48">
        <f>IF(NOT(ISNA(VLOOKUP(CONCATENATE($H31,"-",$G31),'Question ClasseLeçonActTyprep'!$I:$L,4,0))), VLOOKUP(CONCATENATE($H31,"-",$G31),'Question ClasseLeçonActTyprep'!$I:$L,4,0), IF(NOT(ISNA(VLOOKUP(CONCATENATE(MID($H31,1,LEN($H31)-2),"--*",$G31),'Question ClasseLeçonActTyprep'!$I:$L,4,0))), VLOOKUP(CONCATENATE(MID($H31,1,LEN($H31)-2),"--*",$G31),'Question ClasseLeçonActTyprep'!$I:$L,4,0), IF(NOT(ISNA(VLOOKUP(CONCATENATE(MID($H31,1,LEN($H31)-4),"---*",$G31),'Question ClasseLeçonActTyprep'!$I:$L,4,0))), VLOOKUP(CONCATENATE(MID($H31,1,LEN($H31)-4),"---*",$G31),'Question ClasseLeçonActTyprep'!$I:$L,4,0), IF(NOT(ISNA(VLOOKUP(CONCATENATE(MID($H31,1,LEN($H31)-5),"----*",$G31),'Question ClasseLeçonActTyprep'!$I:$L,4,0))), VLOOKUP(CONCATENATE(MID($H31,1,LEN($H31)-6),"----*",$G31),'Question ClasseLeçonActTyprep'!$I:$L,4,0), 0))))</f>
        <v>0</v>
      </c>
      <c r="N31" s="86" t="str">
        <f t="shared" si="2"/>
        <v>Le nombre qui suit 4 est &lt;5&gt;</v>
      </c>
      <c r="O31" s="93" t="str">
        <f t="shared" si="3"/>
        <v>INSERT INTO `activite_clnt` (nom, description, objectif, consigne, typrep, num_activite, fk_classe_id, fk_lesson_id, fk_natureactiv_id) VALUES ('Apprendre la notion de suivant - Problème', 'Un exercice à trous', 'L''enfant doit savoir quel est le nombre suivant', 'Le nombre qui suit 4 est &lt;5&gt;', 'T', '1', 'GSM', 'CD', 'P');</v>
      </c>
    </row>
    <row r="32" spans="1:15" s="90" customFormat="1" ht="58" x14ac:dyDescent="0.35">
      <c r="A32" s="12" t="s">
        <v>75</v>
      </c>
      <c r="B32" s="85" t="s">
        <v>656</v>
      </c>
      <c r="C32" s="9" t="str">
        <f t="shared" si="0"/>
        <v>GSM-CD</v>
      </c>
      <c r="D32" s="85" t="s">
        <v>628</v>
      </c>
      <c r="E32" s="85" t="str">
        <f>VLOOKUP(D32,'Phase apprent &amp; Nature activ'!A$11:B$14,2,0)</f>
        <v>Problème</v>
      </c>
      <c r="F32" s="85">
        <v>2</v>
      </c>
      <c r="G32" s="85" t="s">
        <v>735</v>
      </c>
      <c r="H32" s="85" t="str">
        <f t="shared" si="1"/>
        <v>GSM-CD-P-2-B1</v>
      </c>
      <c r="I32" s="48" t="str">
        <f>CONCATENATE(VLOOKUP(CONCATENATE(A32,"-",B32,"-",D32,"-",F32),'Activités par classe-leçon-nat'!G:H,2,0)," - ",E32)</f>
        <v>Apprendre la notion de précédent - Problème</v>
      </c>
      <c r="J32" s="48" t="str">
        <f>VLOOKUP(CONCATENATE($A32,"-",$B32,"-",$D32,"-",$F32),'Activités par classe-leçon-nat'!G:J,3,0)</f>
        <v>L'enfant doit savoir quel est le nombre précédent</v>
      </c>
      <c r="K32" s="48" t="str">
        <f>VLOOKUP(G32,'Type Exo'!A:C,3,0)</f>
        <v>Exercice où il faut trouver la bonne réponse parmi 2 possibles</v>
      </c>
      <c r="L32" s="48" t="s">
        <v>968</v>
      </c>
      <c r="M32" s="48">
        <f>IF(NOT(ISNA(VLOOKUP(CONCATENATE($H32,"-",$G32),'Question ClasseLeçonActTyprep'!$I:$L,4,0))), VLOOKUP(CONCATENATE($H32,"-",$G32),'Question ClasseLeçonActTyprep'!$I:$L,4,0), IF(NOT(ISNA(VLOOKUP(CONCATENATE(MID($H32,1,LEN($H32)-2),"--*",$G32),'Question ClasseLeçonActTyprep'!$I:$L,4,0))), VLOOKUP(CONCATENATE(MID($H32,1,LEN($H32)-2),"--*",$G32),'Question ClasseLeçonActTyprep'!$I:$L,4,0), IF(NOT(ISNA(VLOOKUP(CONCATENATE(MID($H32,1,LEN($H32)-4),"---*",$G32),'Question ClasseLeçonActTyprep'!$I:$L,4,0))), VLOOKUP(CONCATENATE(MID($H32,1,LEN($H32)-4),"---*",$G32),'Question ClasseLeçonActTyprep'!$I:$L,4,0), IF(NOT(ISNA(VLOOKUP(CONCATENATE(MID($H32,1,LEN($H32)-5),"----*",$G32),'Question ClasseLeçonActTyprep'!$I:$L,4,0))), VLOOKUP(CONCATENATE(MID($H32,1,LEN($H32)-6),"----*",$G32),'Question ClasseLeçonActTyprep'!$I:$L,4,0), 0))))</f>
        <v>0</v>
      </c>
      <c r="N32" s="86" t="str">
        <f t="shared" si="2"/>
        <v>Quel nombre est avant 3 ?</v>
      </c>
      <c r="O32" s="93" t="str">
        <f t="shared" si="3"/>
        <v>INSERT INTO `activite_clnt` (nom, description, objectif, consigne, typrep, num_activite, fk_classe_id, fk_lesson_id, fk_natureactiv_id) VALUES ('Apprendre la notion de précédent - Problème', 'Exercice où il faut trouver la bonne réponse parmi 2 possibles', 'L''enfant doit savoir quel est le nombre précédent', 'Quel nombre est avant 3 ?', 'B1', '2', 'GSM', 'CD', 'P');</v>
      </c>
    </row>
    <row r="33" spans="1:15" s="90" customFormat="1" ht="58" x14ac:dyDescent="0.35">
      <c r="A33" s="12" t="s">
        <v>75</v>
      </c>
      <c r="B33" s="85" t="s">
        <v>656</v>
      </c>
      <c r="C33" s="9" t="str">
        <f t="shared" si="0"/>
        <v>GSM-CD</v>
      </c>
      <c r="D33" s="85" t="s">
        <v>628</v>
      </c>
      <c r="E33" s="85" t="str">
        <f>VLOOKUP(D33,'Phase apprent &amp; Nature activ'!A$11:B$14,2,0)</f>
        <v>Problème</v>
      </c>
      <c r="F33" s="85">
        <v>2</v>
      </c>
      <c r="G33" s="85" t="s">
        <v>951</v>
      </c>
      <c r="H33" s="85" t="str">
        <f t="shared" si="1"/>
        <v>GSM-CD-P-2-B2</v>
      </c>
      <c r="I33" s="48" t="str">
        <f>CONCATENATE(VLOOKUP(CONCATENATE(A33,"-",B33,"-",D33,"-",F33),'Activités par classe-leçon-nat'!G:H,2,0)," - ",E33)</f>
        <v>Apprendre la notion de précédent - Problème</v>
      </c>
      <c r="J33" s="48" t="str">
        <f>VLOOKUP(CONCATENATE($A33,"-",$B33,"-",$D33,"-",$F33),'Activités par classe-leçon-nat'!G:J,3,0)</f>
        <v>L'enfant doit savoir quel est le nombre précédent</v>
      </c>
      <c r="K33" s="48" t="str">
        <f>VLOOKUP(G33,'Type Exo'!A:C,3,0)</f>
        <v>Exercice où il faut trouver la bonne réponse parmi 2 possibles (question alternative)</v>
      </c>
      <c r="L33" s="48" t="s">
        <v>968</v>
      </c>
      <c r="M33" s="48">
        <f>IF(NOT(ISNA(VLOOKUP(CONCATENATE($H33,"-",$G33),'Question ClasseLeçonActTyprep'!$I:$L,4,0))), VLOOKUP(CONCATENATE($H33,"-",$G33),'Question ClasseLeçonActTyprep'!$I:$L,4,0), IF(NOT(ISNA(VLOOKUP(CONCATENATE(MID($H33,1,LEN($H33)-2),"--*",$G33),'Question ClasseLeçonActTyprep'!$I:$L,4,0))), VLOOKUP(CONCATENATE(MID($H33,1,LEN($H33)-2),"--*",$G33),'Question ClasseLeçonActTyprep'!$I:$L,4,0), IF(NOT(ISNA(VLOOKUP(CONCATENATE(MID($H33,1,LEN($H33)-4),"---*",$G33),'Question ClasseLeçonActTyprep'!$I:$L,4,0))), VLOOKUP(CONCATENATE(MID($H33,1,LEN($H33)-4),"---*",$G33),'Question ClasseLeçonActTyprep'!$I:$L,4,0), IF(NOT(ISNA(VLOOKUP(CONCATENATE(MID($H33,1,LEN($H33)-5),"----*",$G33),'Question ClasseLeçonActTyprep'!$I:$L,4,0))), VLOOKUP(CONCATENATE(MID($H33,1,LEN($H33)-6),"----*",$G33),'Question ClasseLeçonActTyprep'!$I:$L,4,0), 0))))</f>
        <v>0</v>
      </c>
      <c r="N33" s="86" t="str">
        <f t="shared" si="2"/>
        <v>Quel nombre est avant 3 ?</v>
      </c>
      <c r="O33" s="93" t="str">
        <f t="shared" si="3"/>
        <v>INSERT INTO `activite_clnt` (nom, description, objectif, consigne, typrep, num_activite, fk_classe_id, fk_lesson_id, fk_natureactiv_id) VALUES ('Apprendre la notion de précédent - Problème', 'Exercice où il faut trouver la bonne réponse parmi 2 possibles (question alternative)', 'L''enfant doit savoir quel est le nombre précédent', 'Quel nombre est avant 3 ?', 'B2', '2', 'GSM', 'CD', 'P');</v>
      </c>
    </row>
    <row r="34" spans="1:15" s="90" customFormat="1" ht="58" x14ac:dyDescent="0.35">
      <c r="A34" s="12" t="s">
        <v>75</v>
      </c>
      <c r="B34" s="85" t="s">
        <v>656</v>
      </c>
      <c r="C34" s="9" t="str">
        <f t="shared" si="0"/>
        <v>GSM-CD</v>
      </c>
      <c r="D34" s="85" t="s">
        <v>628</v>
      </c>
      <c r="E34" s="85" t="str">
        <f>VLOOKUP(D34,'Phase apprent &amp; Nature activ'!A$11:B$14,2,0)</f>
        <v>Problème</v>
      </c>
      <c r="F34" s="85">
        <v>2</v>
      </c>
      <c r="G34" s="85" t="s">
        <v>952</v>
      </c>
      <c r="H34" s="85" t="str">
        <f t="shared" si="1"/>
        <v>GSM-CD-P-2-Q1</v>
      </c>
      <c r="I34" s="48" t="str">
        <f>CONCATENATE(VLOOKUP(CONCATENATE(A34,"-",B34,"-",D34,"-",F34),'Activités par classe-leçon-nat'!G:H,2,0)," - ",E34)</f>
        <v>Apprendre la notion de précédent - Problème</v>
      </c>
      <c r="J34" s="48" t="str">
        <f>VLOOKUP(CONCATENATE($A34,"-",$B34,"-",$D34,"-",$F34),'Activités par classe-leçon-nat'!G:J,3,0)</f>
        <v>L'enfant doit savoir quel est le nombre précédent</v>
      </c>
      <c r="K34" s="48" t="str">
        <f>VLOOKUP(G34,'Type Exo'!A:C,3,0)</f>
        <v>Un exercice de type QCM</v>
      </c>
      <c r="L34" s="48" t="s">
        <v>968</v>
      </c>
      <c r="M34" s="48">
        <f>IF(NOT(ISNA(VLOOKUP(CONCATENATE($H34,"-",$G34),'Question ClasseLeçonActTyprep'!$I:$L,4,0))), VLOOKUP(CONCATENATE($H34,"-",$G34),'Question ClasseLeçonActTyprep'!$I:$L,4,0), IF(NOT(ISNA(VLOOKUP(CONCATENATE(MID($H34,1,LEN($H34)-2),"--*",$G34),'Question ClasseLeçonActTyprep'!$I:$L,4,0))), VLOOKUP(CONCATENATE(MID($H34,1,LEN($H34)-2),"--*",$G34),'Question ClasseLeçonActTyprep'!$I:$L,4,0), IF(NOT(ISNA(VLOOKUP(CONCATENATE(MID($H34,1,LEN($H34)-4),"---*",$G34),'Question ClasseLeçonActTyprep'!$I:$L,4,0))), VLOOKUP(CONCATENATE(MID($H34,1,LEN($H34)-4),"---*",$G34),'Question ClasseLeçonActTyprep'!$I:$L,4,0), IF(NOT(ISNA(VLOOKUP(CONCATENATE(MID($H34,1,LEN($H34)-5),"----*",$G34),'Question ClasseLeçonActTyprep'!$I:$L,4,0))), VLOOKUP(CONCATENATE(MID($H34,1,LEN($H34)-6),"----*",$G34),'Question ClasseLeçonActTyprep'!$I:$L,4,0), 0))))</f>
        <v>0</v>
      </c>
      <c r="N34" s="86" t="str">
        <f t="shared" si="2"/>
        <v>Quel nombre est avant 3 ?</v>
      </c>
      <c r="O34" s="93" t="str">
        <f t="shared" si="3"/>
        <v>INSERT INTO `activite_clnt` (nom, description, objectif, consigne, typrep, num_activite, fk_classe_id, fk_lesson_id, fk_natureactiv_id) VALUES ('Apprendre la notion de précédent - Problème', 'Un exercice de type QCM', 'L''enfant doit savoir quel est le nombre précédent', 'Quel nombre est avant 3 ?', 'Q1', '2', 'GSM', 'CD', 'P');</v>
      </c>
    </row>
    <row r="35" spans="1:15" s="90" customFormat="1" ht="58" x14ac:dyDescent="0.35">
      <c r="A35" s="12" t="s">
        <v>75</v>
      </c>
      <c r="B35" s="85" t="s">
        <v>656</v>
      </c>
      <c r="C35" s="9" t="str">
        <f t="shared" si="0"/>
        <v>GSM-CD</v>
      </c>
      <c r="D35" s="85" t="s">
        <v>628</v>
      </c>
      <c r="E35" s="85" t="str">
        <f>VLOOKUP(D35,'Phase apprent &amp; Nature activ'!A$11:B$14,2,0)</f>
        <v>Problème</v>
      </c>
      <c r="F35" s="85">
        <v>2</v>
      </c>
      <c r="G35" s="85" t="s">
        <v>953</v>
      </c>
      <c r="H35" s="85" t="str">
        <f t="shared" si="1"/>
        <v>GSM-CD-P-2-Q2</v>
      </c>
      <c r="I35" s="48" t="str">
        <f>CONCATENATE(VLOOKUP(CONCATENATE(A35,"-",B35,"-",D35,"-",F35),'Activités par classe-leçon-nat'!G:H,2,0)," - ",E35)</f>
        <v>Apprendre la notion de précédent - Problème</v>
      </c>
      <c r="J35" s="48" t="str">
        <f>VLOOKUP(CONCATENATE($A35,"-",$B35,"-",$D35,"-",$F35),'Activités par classe-leçon-nat'!G:J,3,0)</f>
        <v>L'enfant doit savoir quel est le nombre précédent</v>
      </c>
      <c r="K35" s="48" t="str">
        <f>VLOOKUP(G35,'Type Exo'!A:C,3,0)</f>
        <v>Un exercice de type QCM (question alternative / trouver l'intrus)</v>
      </c>
      <c r="L35" s="48" t="s">
        <v>968</v>
      </c>
      <c r="M35" s="48">
        <f>IF(NOT(ISNA(VLOOKUP(CONCATENATE($H35,"-",$G35),'Question ClasseLeçonActTyprep'!$I:$L,4,0))), VLOOKUP(CONCATENATE($H35,"-",$G35),'Question ClasseLeçonActTyprep'!$I:$L,4,0), IF(NOT(ISNA(VLOOKUP(CONCATENATE(MID($H35,1,LEN($H35)-2),"--*",$G35),'Question ClasseLeçonActTyprep'!$I:$L,4,0))), VLOOKUP(CONCATENATE(MID($H35,1,LEN($H35)-2),"--*",$G35),'Question ClasseLeçonActTyprep'!$I:$L,4,0), IF(NOT(ISNA(VLOOKUP(CONCATENATE(MID($H35,1,LEN($H35)-4),"---*",$G35),'Question ClasseLeçonActTyprep'!$I:$L,4,0))), VLOOKUP(CONCATENATE(MID($H35,1,LEN($H35)-4),"---*",$G35),'Question ClasseLeçonActTyprep'!$I:$L,4,0), IF(NOT(ISNA(VLOOKUP(CONCATENATE(MID($H35,1,LEN($H35)-5),"----*",$G35),'Question ClasseLeçonActTyprep'!$I:$L,4,0))), VLOOKUP(CONCATENATE(MID($H35,1,LEN($H35)-6),"----*",$G35),'Question ClasseLeçonActTyprep'!$I:$L,4,0), 0))))</f>
        <v>0</v>
      </c>
      <c r="N35" s="86" t="str">
        <f t="shared" si="2"/>
        <v>Quel nombre est avant 3 ?</v>
      </c>
      <c r="O35" s="93" t="str">
        <f t="shared" si="3"/>
        <v>INSERT INTO `activite_clnt` (nom, description, objectif, consigne, typrep, num_activite, fk_classe_id, fk_lesson_id, fk_natureactiv_id) VALUES ('Apprendre la notion de précédent - Problème', 'Un exercice de type QCM (question alternative / trouver l''intrus)', 'L''enfant doit savoir quel est le nombre précédent', 'Quel nombre est avant 3 ?', 'Q2', '2', 'GSM', 'CD', 'P');</v>
      </c>
    </row>
    <row r="36" spans="1:15" s="90" customFormat="1" ht="58" x14ac:dyDescent="0.35">
      <c r="A36" s="12" t="s">
        <v>75</v>
      </c>
      <c r="B36" s="85" t="s">
        <v>656</v>
      </c>
      <c r="C36" s="9" t="str">
        <f t="shared" si="0"/>
        <v>GSM-CD</v>
      </c>
      <c r="D36" s="85" t="s">
        <v>628</v>
      </c>
      <c r="E36" s="85" t="str">
        <f>VLOOKUP(D36,'Phase apprent &amp; Nature activ'!A$11:B$14,2,0)</f>
        <v>Problème</v>
      </c>
      <c r="F36" s="85">
        <v>2</v>
      </c>
      <c r="G36" s="85" t="s">
        <v>87</v>
      </c>
      <c r="H36" s="85" t="str">
        <f t="shared" si="1"/>
        <v>GSM-CD-P-2-M</v>
      </c>
      <c r="I36" s="48" t="str">
        <f>CONCATENATE(VLOOKUP(CONCATENATE(A36,"-",B36,"-",D36,"-",F36),'Activités par classe-leçon-nat'!G:H,2,0)," - ",E36)</f>
        <v>Apprendre la notion de précédent - Problème</v>
      </c>
      <c r="J36" s="48" t="str">
        <f>VLOOKUP(CONCATENATE($A36,"-",$B36,"-",$D36,"-",$F36),'Activités par classe-leçon-nat'!G:J,3,0)</f>
        <v>L'enfant doit savoir quel est le nombre précédent</v>
      </c>
      <c r="K36" s="48" t="str">
        <f>VLOOKUP(G36,'Type Exo'!A:C,3,0)</f>
        <v>Un exercice de type Memory</v>
      </c>
      <c r="L36" s="48" t="s">
        <v>969</v>
      </c>
      <c r="M36" s="48">
        <f>IF(NOT(ISNA(VLOOKUP(CONCATENATE($H36,"-",$G36),'Question ClasseLeçonActTyprep'!$I:$L,4,0))), VLOOKUP(CONCATENATE($H36,"-",$G36),'Question ClasseLeçonActTyprep'!$I:$L,4,0), IF(NOT(ISNA(VLOOKUP(CONCATENATE(MID($H36,1,LEN($H36)-2),"--*",$G36),'Question ClasseLeçonActTyprep'!$I:$L,4,0))), VLOOKUP(CONCATENATE(MID($H36,1,LEN($H36)-2),"--*",$G36),'Question ClasseLeçonActTyprep'!$I:$L,4,0), IF(NOT(ISNA(VLOOKUP(CONCATENATE(MID($H36,1,LEN($H36)-4),"---*",$G36),'Question ClasseLeçonActTyprep'!$I:$L,4,0))), VLOOKUP(CONCATENATE(MID($H36,1,LEN($H36)-4),"---*",$G36),'Question ClasseLeçonActTyprep'!$I:$L,4,0), IF(NOT(ISNA(VLOOKUP(CONCATENATE(MID($H36,1,LEN($H36)-5),"----*",$G36),'Question ClasseLeçonActTyprep'!$I:$L,4,0))), VLOOKUP(CONCATENATE(MID($H36,1,LEN($H36)-6),"----*",$G36),'Question ClasseLeçonActTyprep'!$I:$L,4,0), 0))))</f>
        <v>0</v>
      </c>
      <c r="N36" s="86" t="str">
        <f t="shared" si="2"/>
        <v>Associe les cartes qui correspondent (exemple : "le nombre avant 3" et 3)</v>
      </c>
      <c r="O36" s="93" t="str">
        <f t="shared" si="3"/>
        <v>INSERT INTO `activite_clnt` (nom, description, objectif, consigne, typrep, num_activite, fk_classe_id, fk_lesson_id, fk_natureactiv_id) VALUES ('Apprendre la notion de précédent - Problème', 'Un exercice de type Memory', 'L''enfant doit savoir quel est le nombre précédent', 'Associe les cartes qui correspondent (exemple : "le nombre avant 3" et 3)', 'M', '2', 'GSM', 'CD', 'P');</v>
      </c>
    </row>
    <row r="37" spans="1:15" s="90" customFormat="1" ht="72.5" x14ac:dyDescent="0.35">
      <c r="A37" s="12" t="s">
        <v>75</v>
      </c>
      <c r="B37" s="85" t="s">
        <v>656</v>
      </c>
      <c r="C37" s="9" t="str">
        <f t="shared" si="0"/>
        <v>GSM-CD</v>
      </c>
      <c r="D37" s="85" t="s">
        <v>628</v>
      </c>
      <c r="E37" s="85" t="str">
        <f>VLOOKUP(D37,'Phase apprent &amp; Nature activ'!A$11:B$14,2,0)</f>
        <v>Problème</v>
      </c>
      <c r="F37" s="85">
        <v>2</v>
      </c>
      <c r="G37" s="85" t="s">
        <v>628</v>
      </c>
      <c r="H37" s="85" t="str">
        <f t="shared" si="1"/>
        <v>GSM-CD-P-2-P</v>
      </c>
      <c r="I37" s="48" t="str">
        <f>CONCATENATE(VLOOKUP(CONCATENATE(A37,"-",B37,"-",D37,"-",F37),'Activités par classe-leçon-nat'!G:H,2,0)," - ",E37)</f>
        <v>Apprendre la notion de précédent - Problème</v>
      </c>
      <c r="J37" s="48" t="str">
        <f>VLOOKUP(CONCATENATE($A37,"-",$B37,"-",$D37,"-",$F37),'Activités par classe-leçon-nat'!G:J,3,0)</f>
        <v>L'enfant doit savoir quel est le nombre précédent</v>
      </c>
      <c r="K37" s="48" t="str">
        <f>VLOOKUP(G37,'Type Exo'!A:C,3,0)</f>
        <v>Un exercice où il faut relier des items entre eux par paire</v>
      </c>
      <c r="L37" s="48" t="s">
        <v>970</v>
      </c>
      <c r="M37" s="48">
        <f>IF(NOT(ISNA(VLOOKUP(CONCATENATE($H37,"-",$G37),'Question ClasseLeçonActTyprep'!$I:$L,4,0))), VLOOKUP(CONCATENATE($H37,"-",$G37),'Question ClasseLeçonActTyprep'!$I:$L,4,0), IF(NOT(ISNA(VLOOKUP(CONCATENATE(MID($H37,1,LEN($H37)-2),"--*",$G37),'Question ClasseLeçonActTyprep'!$I:$L,4,0))), VLOOKUP(CONCATENATE(MID($H37,1,LEN($H37)-2),"--*",$G37),'Question ClasseLeçonActTyprep'!$I:$L,4,0), IF(NOT(ISNA(VLOOKUP(CONCATENATE(MID($H37,1,LEN($H37)-4),"---*",$G37),'Question ClasseLeçonActTyprep'!$I:$L,4,0))), VLOOKUP(CONCATENATE(MID($H37,1,LEN($H37)-4),"---*",$G37),'Question ClasseLeçonActTyprep'!$I:$L,4,0), IF(NOT(ISNA(VLOOKUP(CONCATENATE(MID($H37,1,LEN($H37)-5),"----*",$G37),'Question ClasseLeçonActTyprep'!$I:$L,4,0))), VLOOKUP(CONCATENATE(MID($H37,1,LEN($H37)-6),"----*",$G37),'Question ClasseLeçonActTyprep'!$I:$L,4,0), 0))))</f>
        <v>0</v>
      </c>
      <c r="N37" s="86" t="str">
        <f t="shared" si="2"/>
        <v>Relie les nombres avec les propositions qui correspondent (exemple : "le nombre avant 3" et 2)</v>
      </c>
      <c r="O37" s="93" t="str">
        <f t="shared" si="3"/>
        <v>INSERT INTO `activite_clnt` (nom, description, objectif, consigne, typrep, num_activite, fk_classe_id, fk_lesson_id, fk_natureactiv_id) VALUES ('Apprendre la notion de précédent - Problème', 'Un exercice où il faut relier des items entre eux par paire', 'L''enfant doit savoir quel est le nombre précédent', 'Relie les nombres avec les propositions qui correspondent (exemple : "le nombre avant 3" et 2)', 'P', '2', 'GSM', 'CD', 'P');</v>
      </c>
    </row>
    <row r="38" spans="1:15" s="90" customFormat="1" ht="58" x14ac:dyDescent="0.35">
      <c r="A38" s="12" t="s">
        <v>75</v>
      </c>
      <c r="B38" s="85" t="s">
        <v>656</v>
      </c>
      <c r="C38" s="9" t="str">
        <f t="shared" si="0"/>
        <v>GSM-CD</v>
      </c>
      <c r="D38" s="85" t="s">
        <v>628</v>
      </c>
      <c r="E38" s="85" t="str">
        <f>VLOOKUP(D38,'Phase apprent &amp; Nature activ'!A$11:B$14,2,0)</f>
        <v>Problème</v>
      </c>
      <c r="F38" s="85">
        <v>2</v>
      </c>
      <c r="G38" s="85" t="s">
        <v>835</v>
      </c>
      <c r="H38" s="85" t="str">
        <f t="shared" si="1"/>
        <v>GSM-CD-P-2-T</v>
      </c>
      <c r="I38" s="48" t="str">
        <f>CONCATENATE(VLOOKUP(CONCATENATE(A38,"-",B38,"-",D38,"-",F38),'Activités par classe-leçon-nat'!G:H,2,0)," - ",E38)</f>
        <v>Apprendre la notion de précédent - Problème</v>
      </c>
      <c r="J38" s="48" t="str">
        <f>VLOOKUP(CONCATENATE($A38,"-",$B38,"-",$D38,"-",$F38),'Activités par classe-leçon-nat'!G:J,3,0)</f>
        <v>L'enfant doit savoir quel est le nombre précédent</v>
      </c>
      <c r="K38" s="48" t="str">
        <f>VLOOKUP(G38,'Type Exo'!A:C,3,0)</f>
        <v>Un exercice à trous</v>
      </c>
      <c r="L38" s="48" t="s">
        <v>971</v>
      </c>
      <c r="M38" s="48">
        <f>IF(NOT(ISNA(VLOOKUP(CONCATENATE($H38,"-",$G38),'Question ClasseLeçonActTyprep'!$I:$L,4,0))), VLOOKUP(CONCATENATE($H38,"-",$G38),'Question ClasseLeçonActTyprep'!$I:$L,4,0), IF(NOT(ISNA(VLOOKUP(CONCATENATE(MID($H38,1,LEN($H38)-2),"--*",$G38),'Question ClasseLeçonActTyprep'!$I:$L,4,0))), VLOOKUP(CONCATENATE(MID($H38,1,LEN($H38)-2),"--*",$G38),'Question ClasseLeçonActTyprep'!$I:$L,4,0), IF(NOT(ISNA(VLOOKUP(CONCATENATE(MID($H38,1,LEN($H38)-4),"---*",$G38),'Question ClasseLeçonActTyprep'!$I:$L,4,0))), VLOOKUP(CONCATENATE(MID($H38,1,LEN($H38)-4),"---*",$G38),'Question ClasseLeçonActTyprep'!$I:$L,4,0), IF(NOT(ISNA(VLOOKUP(CONCATENATE(MID($H38,1,LEN($H38)-5),"----*",$G38),'Question ClasseLeçonActTyprep'!$I:$L,4,0))), VLOOKUP(CONCATENATE(MID($H38,1,LEN($H38)-6),"----*",$G38),'Question ClasseLeçonActTyprep'!$I:$L,4,0), 0))))</f>
        <v>0</v>
      </c>
      <c r="N38" s="86" t="str">
        <f t="shared" si="2"/>
        <v>Le nombre qui est avant 4 est &lt;3&gt;</v>
      </c>
      <c r="O38" s="93" t="str">
        <f t="shared" si="3"/>
        <v>INSERT INTO `activite_clnt` (nom, description, objectif, consigne, typrep, num_activite, fk_classe_id, fk_lesson_id, fk_natureactiv_id) VALUES ('Apprendre la notion de précédent - Problème', 'Un exercice à trous', 'L''enfant doit savoir quel est le nombre précédent', 'Le nombre qui est avant 4 est &lt;3&gt;', 'T', '2', 'GSM', 'CD', 'P');</v>
      </c>
    </row>
    <row r="39" spans="1:15" s="87" customFormat="1" ht="72.5" x14ac:dyDescent="0.35">
      <c r="A39" s="12" t="s">
        <v>75</v>
      </c>
      <c r="B39" s="85" t="s">
        <v>671</v>
      </c>
      <c r="C39" s="9" t="str">
        <f t="shared" si="0"/>
        <v>GSM-CC</v>
      </c>
      <c r="D39" s="85" t="s">
        <v>637</v>
      </c>
      <c r="E39" s="85" t="str">
        <f>VLOOKUP(D39,'Phase apprent &amp; Nature activ'!A$11:B$14,2,0)</f>
        <v>Introduction/Initiation</v>
      </c>
      <c r="F39" s="85">
        <v>1</v>
      </c>
      <c r="G39" s="85" t="s">
        <v>735</v>
      </c>
      <c r="H39" s="85" t="str">
        <f t="shared" si="1"/>
        <v>GSM-CC-I-1-B1</v>
      </c>
      <c r="I39" s="48" t="str">
        <f>CONCATENATE(VLOOKUP(CONCATENATE(A39,"-",B39,"-",D39,"-",F39),'Activités par classe-leçon-nat'!G:H,2,0)," - ",E39)</f>
        <v>Apprendre la notion de quantité : apprendre à comparer et à classer les ensembles par la quantité (nombre d'éléments) - Introduction/Initiation</v>
      </c>
      <c r="J39" s="48" t="str">
        <f>VLOOKUP(CONCATENATE($A39,"-",$B39,"-",$D39,"-",$F39),'Activités par classe-leçon-nat'!G:J,3,0)</f>
        <v>L'enfant doit comparer deux ensembles d'items identiques et dire lequel est le plus grand</v>
      </c>
      <c r="K39" s="48" t="str">
        <f>VLOOKUP(G39,'Type Exo'!A:C,3,0)</f>
        <v>Exercice où il faut trouver la bonne réponse parmi 2 possibles</v>
      </c>
      <c r="L39" s="48"/>
      <c r="M39" s="48">
        <f>IF(NOT(ISNA(VLOOKUP(CONCATENATE($H39,"-",$G39),'Question ClasseLeçonActTyprep'!$I:$L,4,0))), VLOOKUP(CONCATENATE($H39,"-",$G39),'Question ClasseLeçonActTyprep'!$I:$L,4,0), IF(NOT(ISNA(VLOOKUP(CONCATENATE(MID($H39,1,LEN($H39)-2),"--*",$G39),'Question ClasseLeçonActTyprep'!$I:$L,4,0))), VLOOKUP(CONCATENATE(MID($H39,1,LEN($H39)-2),"--*",$G39),'Question ClasseLeçonActTyprep'!$I:$L,4,0), IF(NOT(ISNA(VLOOKUP(CONCATENATE(MID($H39,1,LEN($H39)-4),"---*",$G39),'Question ClasseLeçonActTyprep'!$I:$L,4,0))), VLOOKUP(CONCATENATE(MID($H39,1,LEN($H39)-4),"---*",$G39),'Question ClasseLeçonActTyprep'!$I:$L,4,0), IF(NOT(ISNA(VLOOKUP(CONCATENATE(MID($H39,1,LEN($H39)-5),"----*",$G39),'Question ClasseLeçonActTyprep'!$I:$L,4,0))), VLOOKUP(CONCATENATE(MID($H39,1,LEN($H39)-6),"----*",$G39),'Question ClasseLeçonActTyprep'!$I:$L,4,0), 0))))</f>
        <v>0</v>
      </c>
      <c r="N39" s="86">
        <f t="shared" si="2"/>
        <v>0</v>
      </c>
      <c r="O39" s="93" t="str">
        <f t="shared" si="3"/>
        <v>INSERT INTO `activite_clnt` (nom, description, objectif, consigne, typrep, num_activite, fk_classe_id, fk_lesson_id, fk_natureactiv_id) VALUES ('Apprendre la notion de quantité : apprendre à comparer et à classer les ensembles par la quantité (nombre d''éléments) - Introduction/Initiation', 'Exercice où il faut trouver la bonne réponse parmi 2 possibles', 'L''enfant doit comparer deux ensembles d''items identiques et dire lequel est le plus grand', '', 'B1', '1', 'GSM', 'CC', 'I');</v>
      </c>
    </row>
    <row r="40" spans="1:15" s="87" customFormat="1" ht="72.5" x14ac:dyDescent="0.35">
      <c r="A40" s="12" t="s">
        <v>75</v>
      </c>
      <c r="B40" s="85" t="s">
        <v>671</v>
      </c>
      <c r="C40" s="9" t="str">
        <f t="shared" si="0"/>
        <v>GSM-CC</v>
      </c>
      <c r="D40" s="85" t="s">
        <v>637</v>
      </c>
      <c r="E40" s="85" t="str">
        <f>VLOOKUP(D40,'Phase apprent &amp; Nature activ'!A$11:B$14,2,0)</f>
        <v>Introduction/Initiation</v>
      </c>
      <c r="F40" s="85">
        <v>1</v>
      </c>
      <c r="G40" s="85" t="s">
        <v>951</v>
      </c>
      <c r="H40" s="85" t="str">
        <f t="shared" si="1"/>
        <v>GSM-CC-I-1-B2</v>
      </c>
      <c r="I40" s="48" t="str">
        <f>CONCATENATE(VLOOKUP(CONCATENATE(A40,"-",B40,"-",D40,"-",F40),'Activités par classe-leçon-nat'!G:H,2,0)," - ",E40)</f>
        <v>Apprendre la notion de quantité : apprendre à comparer et à classer les ensembles par la quantité (nombre d'éléments) - Introduction/Initiation</v>
      </c>
      <c r="J40" s="48" t="s">
        <v>972</v>
      </c>
      <c r="K40" s="48" t="str">
        <f>VLOOKUP(G40,'Type Exo'!A:C,3,0)</f>
        <v>Exercice où il faut trouver la bonne réponse parmi 2 possibles (question alternative)</v>
      </c>
      <c r="L40" s="48"/>
      <c r="M40" s="48">
        <f>IF(NOT(ISNA(VLOOKUP(CONCATENATE($H40,"-",$G40),'Question ClasseLeçonActTyprep'!$I:$L,4,0))), VLOOKUP(CONCATENATE($H40,"-",$G40),'Question ClasseLeçonActTyprep'!$I:$L,4,0), IF(NOT(ISNA(VLOOKUP(CONCATENATE(MID($H40,1,LEN($H40)-2),"--*",$G40),'Question ClasseLeçonActTyprep'!$I:$L,4,0))), VLOOKUP(CONCATENATE(MID($H40,1,LEN($H40)-2),"--*",$G40),'Question ClasseLeçonActTyprep'!$I:$L,4,0), IF(NOT(ISNA(VLOOKUP(CONCATENATE(MID($H40,1,LEN($H40)-4),"---*",$G40),'Question ClasseLeçonActTyprep'!$I:$L,4,0))), VLOOKUP(CONCATENATE(MID($H40,1,LEN($H40)-4),"---*",$G40),'Question ClasseLeçonActTyprep'!$I:$L,4,0), IF(NOT(ISNA(VLOOKUP(CONCATENATE(MID($H40,1,LEN($H40)-5),"----*",$G40),'Question ClasseLeçonActTyprep'!$I:$L,4,0))), VLOOKUP(CONCATENATE(MID($H40,1,LEN($H40)-6),"----*",$G40),'Question ClasseLeçonActTyprep'!$I:$L,4,0), 0))))</f>
        <v>0</v>
      </c>
      <c r="N40" s="86">
        <f t="shared" si="2"/>
        <v>0</v>
      </c>
      <c r="O40" s="93" t="str">
        <f t="shared" si="3"/>
        <v>INSERT INTO `activite_clnt` (nom, description, objectif, consigne, typrep, num_activite, fk_classe_id, fk_lesson_id, fk_natureactiv_id) VALUES ('Apprendre la notion de quantité : apprendre à comparer et à classer les ensembles par la quantité (nombre d''éléments) - Introduction/Initiation', 'Exercice où il faut trouver la bonne réponse parmi 2 possibles (question alternative)', 'L''enfant doit comparer deux ensembles d''items identiques et dire lequel est le plus petit', '', 'B2', '1', 'GSM', 'CC', 'I');</v>
      </c>
    </row>
    <row r="41" spans="1:15" s="87" customFormat="1" ht="72.5" x14ac:dyDescent="0.35">
      <c r="A41" s="12" t="s">
        <v>75</v>
      </c>
      <c r="B41" s="85" t="s">
        <v>671</v>
      </c>
      <c r="C41" s="9" t="str">
        <f t="shared" si="0"/>
        <v>GSM-CC</v>
      </c>
      <c r="D41" s="85" t="s">
        <v>87</v>
      </c>
      <c r="E41" s="85" t="str">
        <f>VLOOKUP(D41,'Phase apprent &amp; Nature activ'!A$11:B$14,2,0)</f>
        <v>Manipulation/Entrainement</v>
      </c>
      <c r="F41" s="85">
        <v>1</v>
      </c>
      <c r="G41" s="85" t="s">
        <v>735</v>
      </c>
      <c r="H41" s="85" t="str">
        <f t="shared" si="1"/>
        <v>GSM-CC-M-1-B1</v>
      </c>
      <c r="I41" s="48" t="str">
        <f>CONCATENATE(VLOOKUP(CONCATENATE(A41,"-",B41,"-",D41,"-",F41),'Activités par classe-leçon-nat'!G:H,2,0)," - ",E41)</f>
        <v>Apprendre la comparaison par la manipulation (pour faire comprendre que ce n'est pas la taille d'un cube ou d'un ballon qui compte) - Manipulation/Entrainement</v>
      </c>
      <c r="J41" s="48" t="str">
        <f>VLOOKUP(CONCATENATE($A41,"-",$B41,"-",$D41,"-",$F41),'Activités par classe-leçon-nat'!G:J,3,0)</f>
        <v>L'enfant doit comparer deux ensembles d'items manipulables identiques et dire lequel est le plus grand</v>
      </c>
      <c r="K41" s="48" t="str">
        <f>VLOOKUP(G41,'Type Exo'!A:C,3,0)</f>
        <v>Exercice où il faut trouver la bonne réponse parmi 2 possibles</v>
      </c>
      <c r="L41" s="48"/>
      <c r="M41" s="48">
        <f>IF(NOT(ISNA(VLOOKUP(CONCATENATE($H41,"-",$G41),'Question ClasseLeçonActTyprep'!$I:$L,4,0))), VLOOKUP(CONCATENATE($H41,"-",$G41),'Question ClasseLeçonActTyprep'!$I:$L,4,0), IF(NOT(ISNA(VLOOKUP(CONCATENATE(MID($H41,1,LEN($H41)-2),"--*",$G41),'Question ClasseLeçonActTyprep'!$I:$L,4,0))), VLOOKUP(CONCATENATE(MID($H41,1,LEN($H41)-2),"--*",$G41),'Question ClasseLeçonActTyprep'!$I:$L,4,0), IF(NOT(ISNA(VLOOKUP(CONCATENATE(MID($H41,1,LEN($H41)-4),"---*",$G41),'Question ClasseLeçonActTyprep'!$I:$L,4,0))), VLOOKUP(CONCATENATE(MID($H41,1,LEN($H41)-4),"---*",$G41),'Question ClasseLeçonActTyprep'!$I:$L,4,0), IF(NOT(ISNA(VLOOKUP(CONCATENATE(MID($H41,1,LEN($H41)-5),"----*",$G41),'Question ClasseLeçonActTyprep'!$I:$L,4,0))), VLOOKUP(CONCATENATE(MID($H41,1,LEN($H41)-6),"----*",$G41),'Question ClasseLeçonActTyprep'!$I:$L,4,0), 0))))</f>
        <v>0</v>
      </c>
      <c r="N41" s="86">
        <f t="shared" si="2"/>
        <v>0</v>
      </c>
      <c r="O41"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identiques et dire lequel est le plus grand', '', 'B1', '1', 'GSM', 'CC', 'M');</v>
      </c>
    </row>
    <row r="42" spans="1:15" s="87" customFormat="1" ht="87" x14ac:dyDescent="0.35">
      <c r="A42" s="12" t="s">
        <v>75</v>
      </c>
      <c r="B42" s="85" t="s">
        <v>671</v>
      </c>
      <c r="C42" s="9" t="str">
        <f t="shared" si="0"/>
        <v>GSM-CC</v>
      </c>
      <c r="D42" s="85" t="s">
        <v>87</v>
      </c>
      <c r="E42" s="85" t="str">
        <f>VLOOKUP(D42,'Phase apprent &amp; Nature activ'!A$11:B$14,2,0)</f>
        <v>Manipulation/Entrainement</v>
      </c>
      <c r="F42" s="85">
        <v>1</v>
      </c>
      <c r="G42" s="85" t="s">
        <v>951</v>
      </c>
      <c r="H42" s="85" t="str">
        <f t="shared" si="1"/>
        <v>GSM-CC-M-1-B2</v>
      </c>
      <c r="I42" s="48" t="str">
        <f>CONCATENATE(VLOOKUP(CONCATENATE(A42,"-",B42,"-",D42,"-",F42),'Activités par classe-leçon-nat'!G:H,2,0)," - ",E42)</f>
        <v>Apprendre la comparaison par la manipulation (pour faire comprendre que ce n'est pas la taille d'un cube ou d'un ballon qui compte) - Manipulation/Entrainement</v>
      </c>
      <c r="J42" s="48" t="str">
        <f>VLOOKUP(CONCATENATE($A42,"-",$B42,"-",$D42,"-",$F42),'Activités par classe-leçon-nat'!G:J,3,0)</f>
        <v>L'enfant doit comparer deux ensembles d'items manipulables identiques et dire lequel est le plus grand</v>
      </c>
      <c r="K42" s="48" t="str">
        <f>VLOOKUP(G42,'Type Exo'!A:C,3,0)</f>
        <v>Exercice où il faut trouver la bonne réponse parmi 2 possibles (question alternative)</v>
      </c>
      <c r="L42" s="48"/>
      <c r="M42" s="48">
        <f>IF(NOT(ISNA(VLOOKUP(CONCATENATE($H42,"-",$G42),'Question ClasseLeçonActTyprep'!$I:$L,4,0))), VLOOKUP(CONCATENATE($H42,"-",$G42),'Question ClasseLeçonActTyprep'!$I:$L,4,0), IF(NOT(ISNA(VLOOKUP(CONCATENATE(MID($H42,1,LEN($H42)-2),"--*",$G42),'Question ClasseLeçonActTyprep'!$I:$L,4,0))), VLOOKUP(CONCATENATE(MID($H42,1,LEN($H42)-2),"--*",$G42),'Question ClasseLeçonActTyprep'!$I:$L,4,0), IF(NOT(ISNA(VLOOKUP(CONCATENATE(MID($H42,1,LEN($H42)-4),"---*",$G42),'Question ClasseLeçonActTyprep'!$I:$L,4,0))), VLOOKUP(CONCATENATE(MID($H42,1,LEN($H42)-4),"---*",$G42),'Question ClasseLeçonActTyprep'!$I:$L,4,0), IF(NOT(ISNA(VLOOKUP(CONCATENATE(MID($H42,1,LEN($H42)-5),"----*",$G42),'Question ClasseLeçonActTyprep'!$I:$L,4,0))), VLOOKUP(CONCATENATE(MID($H42,1,LEN($H42)-6),"----*",$G42),'Question ClasseLeçonActTyprep'!$I:$L,4,0), 0))))</f>
        <v>0</v>
      </c>
      <c r="N42" s="86">
        <f t="shared" si="2"/>
        <v>0</v>
      </c>
      <c r="O42"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identiques et dire lequel est le plus grand', '', 'B2', '1', 'GSM', 'CC', 'M');</v>
      </c>
    </row>
    <row r="43" spans="1:15" s="87" customFormat="1" ht="72.5" x14ac:dyDescent="0.35">
      <c r="A43" s="12" t="s">
        <v>75</v>
      </c>
      <c r="B43" s="85" t="s">
        <v>671</v>
      </c>
      <c r="C43" s="9" t="str">
        <f t="shared" si="0"/>
        <v>GSM-CC</v>
      </c>
      <c r="D43" s="85" t="s">
        <v>87</v>
      </c>
      <c r="E43" s="85" t="str">
        <f>VLOOKUP(D43,'Phase apprent &amp; Nature activ'!A$11:B$14,2,0)</f>
        <v>Manipulation/Entrainement</v>
      </c>
      <c r="F43" s="85">
        <v>1</v>
      </c>
      <c r="G43" s="85" t="s">
        <v>952</v>
      </c>
      <c r="H43" s="85" t="str">
        <f t="shared" si="1"/>
        <v>GSM-CC-M-1-Q1</v>
      </c>
      <c r="I43" s="48" t="str">
        <f>CONCATENATE(VLOOKUP(CONCATENATE(A43,"-",B43,"-",D43,"-",F43),'Activités par classe-leçon-nat'!G:H,2,0)," - ",E43)</f>
        <v>Apprendre la comparaison par la manipulation (pour faire comprendre que ce n'est pas la taille d'un cube ou d'un ballon qui compte) - Manipulation/Entrainement</v>
      </c>
      <c r="J43" s="48" t="str">
        <f>VLOOKUP(CONCATENATE($A43,"-",$B43,"-",$D43,"-",$F43),'Activités par classe-leçon-nat'!G:J,3,0)</f>
        <v>L'enfant doit comparer deux ensembles d'items manipulables identiques et dire lequel est le plus grand</v>
      </c>
      <c r="K43" s="48" t="str">
        <f>VLOOKUP(G43,'Type Exo'!A:C,3,0)</f>
        <v>Un exercice de type QCM</v>
      </c>
      <c r="L43" s="48"/>
      <c r="M43" s="48">
        <f>IF(NOT(ISNA(VLOOKUP(CONCATENATE($H43,"-",$G43),'Question ClasseLeçonActTyprep'!$I:$L,4,0))), VLOOKUP(CONCATENATE($H43,"-",$G43),'Question ClasseLeçonActTyprep'!$I:$L,4,0), IF(NOT(ISNA(VLOOKUP(CONCATENATE(MID($H43,1,LEN($H43)-2),"--*",$G43),'Question ClasseLeçonActTyprep'!$I:$L,4,0))), VLOOKUP(CONCATENATE(MID($H43,1,LEN($H43)-2),"--*",$G43),'Question ClasseLeçonActTyprep'!$I:$L,4,0), IF(NOT(ISNA(VLOOKUP(CONCATENATE(MID($H43,1,LEN($H43)-4),"---*",$G43),'Question ClasseLeçonActTyprep'!$I:$L,4,0))), VLOOKUP(CONCATENATE(MID($H43,1,LEN($H43)-4),"---*",$G43),'Question ClasseLeçonActTyprep'!$I:$L,4,0), IF(NOT(ISNA(VLOOKUP(CONCATENATE(MID($H43,1,LEN($H43)-5),"----*",$G43),'Question ClasseLeçonActTyprep'!$I:$L,4,0))), VLOOKUP(CONCATENATE(MID($H43,1,LEN($H43)-6),"----*",$G43),'Question ClasseLeçonActTyprep'!$I:$L,4,0), 0))))</f>
        <v>0</v>
      </c>
      <c r="N43" s="86">
        <f t="shared" si="2"/>
        <v>0</v>
      </c>
      <c r="O43"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identiques et dire lequel est le plus grand', '', 'Q1', '1', 'GSM', 'CC', 'M');</v>
      </c>
    </row>
    <row r="44" spans="1:15" s="87" customFormat="1" ht="72.5" x14ac:dyDescent="0.35">
      <c r="A44" s="12" t="s">
        <v>75</v>
      </c>
      <c r="B44" s="85" t="s">
        <v>671</v>
      </c>
      <c r="C44" s="9" t="str">
        <f t="shared" si="0"/>
        <v>GSM-CC</v>
      </c>
      <c r="D44" s="85" t="s">
        <v>87</v>
      </c>
      <c r="E44" s="85" t="str">
        <f>VLOOKUP(D44,'Phase apprent &amp; Nature activ'!A$11:B$14,2,0)</f>
        <v>Manipulation/Entrainement</v>
      </c>
      <c r="F44" s="85">
        <v>1</v>
      </c>
      <c r="G44" s="85" t="s">
        <v>953</v>
      </c>
      <c r="H44" s="85" t="str">
        <f t="shared" si="1"/>
        <v>GSM-CC-M-1-Q2</v>
      </c>
      <c r="I44" s="48" t="str">
        <f>CONCATENATE(VLOOKUP(CONCATENATE(A44,"-",B44,"-",D44,"-",F44),'Activités par classe-leçon-nat'!G:H,2,0)," - ",E44)</f>
        <v>Apprendre la comparaison par la manipulation (pour faire comprendre que ce n'est pas la taille d'un cube ou d'un ballon qui compte) - Manipulation/Entrainement</v>
      </c>
      <c r="J44" s="48" t="str">
        <f>VLOOKUP(CONCATENATE($A44,"-",$B44,"-",$D44,"-",$F44),'Activités par classe-leçon-nat'!G:J,3,0)</f>
        <v>L'enfant doit comparer deux ensembles d'items manipulables identiques et dire lequel est le plus grand</v>
      </c>
      <c r="K44" s="48" t="str">
        <f>VLOOKUP(G44,'Type Exo'!A:C,3,0)</f>
        <v>Un exercice de type QCM (question alternative / trouver l'intrus)</v>
      </c>
      <c r="L44" s="48"/>
      <c r="M44" s="48">
        <f>IF(NOT(ISNA(VLOOKUP(CONCATENATE($H44,"-",$G44),'Question ClasseLeçonActTyprep'!$I:$L,4,0))), VLOOKUP(CONCATENATE($H44,"-",$G44),'Question ClasseLeçonActTyprep'!$I:$L,4,0), IF(NOT(ISNA(VLOOKUP(CONCATENATE(MID($H44,1,LEN($H44)-2),"--*",$G44),'Question ClasseLeçonActTyprep'!$I:$L,4,0))), VLOOKUP(CONCATENATE(MID($H44,1,LEN($H44)-2),"--*",$G44),'Question ClasseLeçonActTyprep'!$I:$L,4,0), IF(NOT(ISNA(VLOOKUP(CONCATENATE(MID($H44,1,LEN($H44)-4),"---*",$G44),'Question ClasseLeçonActTyprep'!$I:$L,4,0))), VLOOKUP(CONCATENATE(MID($H44,1,LEN($H44)-4),"---*",$G44),'Question ClasseLeçonActTyprep'!$I:$L,4,0), IF(NOT(ISNA(VLOOKUP(CONCATENATE(MID($H44,1,LEN($H44)-5),"----*",$G44),'Question ClasseLeçonActTyprep'!$I:$L,4,0))), VLOOKUP(CONCATENATE(MID($H44,1,LEN($H44)-6),"----*",$G44),'Question ClasseLeçonActTyprep'!$I:$L,4,0), 0))))</f>
        <v>0</v>
      </c>
      <c r="N44" s="86">
        <f t="shared" si="2"/>
        <v>0</v>
      </c>
      <c r="O44"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identiques et dire lequel est le plus grand', '', 'Q2', '1', 'GSM', 'CC', 'M');</v>
      </c>
    </row>
    <row r="45" spans="1:15" s="87" customFormat="1" ht="72.5" x14ac:dyDescent="0.35">
      <c r="A45" s="12" t="s">
        <v>75</v>
      </c>
      <c r="B45" s="85" t="s">
        <v>671</v>
      </c>
      <c r="C45" s="9" t="str">
        <f t="shared" si="0"/>
        <v>GSM-CC</v>
      </c>
      <c r="D45" s="85" t="s">
        <v>87</v>
      </c>
      <c r="E45" s="85" t="str">
        <f>VLOOKUP(D45,'Phase apprent &amp; Nature activ'!A$11:B$14,2,0)</f>
        <v>Manipulation/Entrainement</v>
      </c>
      <c r="F45" s="85">
        <v>1</v>
      </c>
      <c r="G45" s="85" t="s">
        <v>87</v>
      </c>
      <c r="H45" s="85" t="str">
        <f t="shared" si="1"/>
        <v>GSM-CC-M-1-M</v>
      </c>
      <c r="I45" s="48" t="str">
        <f>CONCATENATE(VLOOKUP(CONCATENATE(A45,"-",B45,"-",D45,"-",F45),'Activités par classe-leçon-nat'!G:H,2,0)," - ",E45)</f>
        <v>Apprendre la comparaison par la manipulation (pour faire comprendre que ce n'est pas la taille d'un cube ou d'un ballon qui compte) - Manipulation/Entrainement</v>
      </c>
      <c r="J45" s="48" t="str">
        <f>VLOOKUP(CONCATENATE($A45,"-",$B45,"-",$D45,"-",$F45),'Activités par classe-leçon-nat'!G:J,3,0)</f>
        <v>L'enfant doit comparer deux ensembles d'items manipulables identiques et dire lequel est le plus grand</v>
      </c>
      <c r="K45" s="48" t="str">
        <f>VLOOKUP(G45,'Type Exo'!A:C,3,0)</f>
        <v>Un exercice de type Memory</v>
      </c>
      <c r="L45" s="48"/>
      <c r="M45" s="48">
        <f>IF(NOT(ISNA(VLOOKUP(CONCATENATE($H45,"-",$G45),'Question ClasseLeçonActTyprep'!$I:$L,4,0))), VLOOKUP(CONCATENATE($H45,"-",$G45),'Question ClasseLeçonActTyprep'!$I:$L,4,0), IF(NOT(ISNA(VLOOKUP(CONCATENATE(MID($H45,1,LEN($H45)-2),"--*",$G45),'Question ClasseLeçonActTyprep'!$I:$L,4,0))), VLOOKUP(CONCATENATE(MID($H45,1,LEN($H45)-2),"--*",$G45),'Question ClasseLeçonActTyprep'!$I:$L,4,0), IF(NOT(ISNA(VLOOKUP(CONCATENATE(MID($H45,1,LEN($H45)-4),"---*",$G45),'Question ClasseLeçonActTyprep'!$I:$L,4,0))), VLOOKUP(CONCATENATE(MID($H45,1,LEN($H45)-4),"---*",$G45),'Question ClasseLeçonActTyprep'!$I:$L,4,0), IF(NOT(ISNA(VLOOKUP(CONCATENATE(MID($H45,1,LEN($H45)-5),"----*",$G45),'Question ClasseLeçonActTyprep'!$I:$L,4,0))), VLOOKUP(CONCATENATE(MID($H45,1,LEN($H45)-6),"----*",$G45),'Question ClasseLeçonActTyprep'!$I:$L,4,0), 0))))</f>
        <v>0</v>
      </c>
      <c r="N45" s="86">
        <f t="shared" si="2"/>
        <v>0</v>
      </c>
      <c r="O45"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identiques et dire lequel est le plus grand', '', 'M', '1', 'GSM', 'CC', 'M');</v>
      </c>
    </row>
    <row r="46" spans="1:15" s="87" customFormat="1" ht="72.5" x14ac:dyDescent="0.35">
      <c r="A46" s="12" t="s">
        <v>75</v>
      </c>
      <c r="B46" s="85" t="s">
        <v>671</v>
      </c>
      <c r="C46" s="9" t="str">
        <f t="shared" si="0"/>
        <v>GSM-CC</v>
      </c>
      <c r="D46" s="85" t="s">
        <v>87</v>
      </c>
      <c r="E46" s="85" t="str">
        <f>VLOOKUP(D46,'Phase apprent &amp; Nature activ'!A$11:B$14,2,0)</f>
        <v>Manipulation/Entrainement</v>
      </c>
      <c r="F46" s="85">
        <v>1</v>
      </c>
      <c r="G46" s="85" t="s">
        <v>628</v>
      </c>
      <c r="H46" s="85" t="str">
        <f t="shared" si="1"/>
        <v>GSM-CC-M-1-P</v>
      </c>
      <c r="I46" s="48" t="str">
        <f>CONCATENATE(VLOOKUP(CONCATENATE(A46,"-",B46,"-",D46,"-",F46),'Activités par classe-leçon-nat'!G:H,2,0)," - ",E46)</f>
        <v>Apprendre la comparaison par la manipulation (pour faire comprendre que ce n'est pas la taille d'un cube ou d'un ballon qui compte) - Manipulation/Entrainement</v>
      </c>
      <c r="J46" s="48" t="str">
        <f>VLOOKUP(CONCATENATE($A46,"-",$B46,"-",$D46,"-",$F46),'Activités par classe-leçon-nat'!G:J,3,0)</f>
        <v>L'enfant doit comparer deux ensembles d'items manipulables identiques et dire lequel est le plus grand</v>
      </c>
      <c r="K46" s="48" t="str">
        <f>VLOOKUP(G46,'Type Exo'!A:C,3,0)</f>
        <v>Un exercice où il faut relier des items entre eux par paire</v>
      </c>
      <c r="L46" s="48"/>
      <c r="M46" s="48">
        <f>IF(NOT(ISNA(VLOOKUP(CONCATENATE($H46,"-",$G46),'Question ClasseLeçonActTyprep'!$I:$L,4,0))), VLOOKUP(CONCATENATE($H46,"-",$G46),'Question ClasseLeçonActTyprep'!$I:$L,4,0), IF(NOT(ISNA(VLOOKUP(CONCATENATE(MID($H46,1,LEN($H46)-2),"--*",$G46),'Question ClasseLeçonActTyprep'!$I:$L,4,0))), VLOOKUP(CONCATENATE(MID($H46,1,LEN($H46)-2),"--*",$G46),'Question ClasseLeçonActTyprep'!$I:$L,4,0), IF(NOT(ISNA(VLOOKUP(CONCATENATE(MID($H46,1,LEN($H46)-4),"---*",$G46),'Question ClasseLeçonActTyprep'!$I:$L,4,0))), VLOOKUP(CONCATENATE(MID($H46,1,LEN($H46)-4),"---*",$G46),'Question ClasseLeçonActTyprep'!$I:$L,4,0), IF(NOT(ISNA(VLOOKUP(CONCATENATE(MID($H46,1,LEN($H46)-5),"----*",$G46),'Question ClasseLeçonActTyprep'!$I:$L,4,0))), VLOOKUP(CONCATENATE(MID($H46,1,LEN($H46)-6),"----*",$G46),'Question ClasseLeçonActTyprep'!$I:$L,4,0), 0))))</f>
        <v>0</v>
      </c>
      <c r="N46" s="86">
        <f t="shared" si="2"/>
        <v>0</v>
      </c>
      <c r="O46"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identiques et dire lequel est le plus grand', '', 'P', '1', 'GSM', 'CC', 'M');</v>
      </c>
    </row>
    <row r="47" spans="1:15" s="87" customFormat="1" ht="72.5" x14ac:dyDescent="0.35">
      <c r="A47" s="12" t="s">
        <v>75</v>
      </c>
      <c r="B47" s="85" t="s">
        <v>671</v>
      </c>
      <c r="C47" s="9" t="str">
        <f t="shared" si="0"/>
        <v>GSM-CC</v>
      </c>
      <c r="D47" s="85" t="s">
        <v>87</v>
      </c>
      <c r="E47" s="85" t="str">
        <f>VLOOKUP(D47,'Phase apprent &amp; Nature activ'!A$11:B$14,2,0)</f>
        <v>Manipulation/Entrainement</v>
      </c>
      <c r="F47" s="85">
        <v>1</v>
      </c>
      <c r="G47" s="85" t="s">
        <v>835</v>
      </c>
      <c r="H47" s="85" t="str">
        <f t="shared" si="1"/>
        <v>GSM-CC-M-1-T</v>
      </c>
      <c r="I47" s="48" t="str">
        <f>CONCATENATE(VLOOKUP(CONCATENATE(A47,"-",B47,"-",D47,"-",F47),'Activités par classe-leçon-nat'!G:H,2,0)," - ",E47)</f>
        <v>Apprendre la comparaison par la manipulation (pour faire comprendre que ce n'est pas la taille d'un cube ou d'un ballon qui compte) - Manipulation/Entrainement</v>
      </c>
      <c r="J47" s="48" t="str">
        <f>VLOOKUP(CONCATENATE($A47,"-",$B47,"-",$D47,"-",$F47),'Activités par classe-leçon-nat'!G:J,3,0)</f>
        <v>L'enfant doit comparer deux ensembles d'items manipulables identiques et dire lequel est le plus grand</v>
      </c>
      <c r="K47" s="48" t="str">
        <f>VLOOKUP(G47,'Type Exo'!A:C,3,0)</f>
        <v>Un exercice à trous</v>
      </c>
      <c r="L47" s="48"/>
      <c r="M47" s="48">
        <f>IF(NOT(ISNA(VLOOKUP(CONCATENATE($H47,"-",$G47),'Question ClasseLeçonActTyprep'!$I:$L,4,0))), VLOOKUP(CONCATENATE($H47,"-",$G47),'Question ClasseLeçonActTyprep'!$I:$L,4,0), IF(NOT(ISNA(VLOOKUP(CONCATENATE(MID($H47,1,LEN($H47)-2),"--*",$G47),'Question ClasseLeçonActTyprep'!$I:$L,4,0))), VLOOKUP(CONCATENATE(MID($H47,1,LEN($H47)-2),"--*",$G47),'Question ClasseLeçonActTyprep'!$I:$L,4,0), IF(NOT(ISNA(VLOOKUP(CONCATENATE(MID($H47,1,LEN($H47)-4),"---*",$G47),'Question ClasseLeçonActTyprep'!$I:$L,4,0))), VLOOKUP(CONCATENATE(MID($H47,1,LEN($H47)-4),"---*",$G47),'Question ClasseLeçonActTyprep'!$I:$L,4,0), IF(NOT(ISNA(VLOOKUP(CONCATENATE(MID($H47,1,LEN($H47)-5),"----*",$G47),'Question ClasseLeçonActTyprep'!$I:$L,4,0))), VLOOKUP(CONCATENATE(MID($H47,1,LEN($H47)-6),"----*",$G47),'Question ClasseLeçonActTyprep'!$I:$L,4,0), 0))))</f>
        <v>0</v>
      </c>
      <c r="N47" s="86">
        <f t="shared" si="2"/>
        <v>0</v>
      </c>
      <c r="O47"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identiques et dire lequel est le plus grand', '', 'T', '1', 'GSM', 'CC', 'M');</v>
      </c>
    </row>
    <row r="48" spans="1:15" s="87" customFormat="1" ht="87" x14ac:dyDescent="0.35">
      <c r="A48" s="12" t="s">
        <v>75</v>
      </c>
      <c r="B48" s="85" t="s">
        <v>671</v>
      </c>
      <c r="C48" s="9" t="str">
        <f t="shared" si="0"/>
        <v>GSM-CC</v>
      </c>
      <c r="D48" s="85" t="s">
        <v>87</v>
      </c>
      <c r="E48" s="85" t="str">
        <f>VLOOKUP(D48,'Phase apprent &amp; Nature activ'!A$11:B$14,2,0)</f>
        <v>Manipulation/Entrainement</v>
      </c>
      <c r="F48" s="85">
        <v>2</v>
      </c>
      <c r="G48" s="85" t="s">
        <v>735</v>
      </c>
      <c r="H48" s="85" t="str">
        <f t="shared" si="1"/>
        <v>GSM-CC-M-2-B1</v>
      </c>
      <c r="I48" s="48" t="str">
        <f>CONCATENATE(VLOOKUP(CONCATENATE(A48,"-",B48,"-",D48,"-",F48),'Activités par classe-leçon-nat'!G:H,2,0)," - ",E48)</f>
        <v>Apprendre la comparaison par la manipulation (pour faire comprendre que ce n'est pas la taille d'un cube ou d'un ballon qui compte) - Manipulation/Entrainement</v>
      </c>
      <c r="J48" s="48" t="str">
        <f>VLOOKUP(CONCATENATE($A48,"-",$B48,"-",$D48,"-",$F48),'Activités par classe-leçon-nat'!G:J,3,0)</f>
        <v>L'enfant doit comparer deux ensembles d'items  manipulables différents et dire lequel est le plus grand, lequel a le plus d'élements</v>
      </c>
      <c r="K48" s="48" t="str">
        <f>VLOOKUP(G48,'Type Exo'!A:C,3,0)</f>
        <v>Exercice où il faut trouver la bonne réponse parmi 2 possibles</v>
      </c>
      <c r="L48" s="48"/>
      <c r="M48" s="48">
        <f>IF(NOT(ISNA(VLOOKUP(CONCATENATE($H48,"-",$G48),'Question ClasseLeçonActTyprep'!$I:$L,4,0))), VLOOKUP(CONCATENATE($H48,"-",$G48),'Question ClasseLeçonActTyprep'!$I:$L,4,0), IF(NOT(ISNA(VLOOKUP(CONCATENATE(MID($H48,1,LEN($H48)-2),"--*",$G48),'Question ClasseLeçonActTyprep'!$I:$L,4,0))), VLOOKUP(CONCATENATE(MID($H48,1,LEN($H48)-2),"--*",$G48),'Question ClasseLeçonActTyprep'!$I:$L,4,0), IF(NOT(ISNA(VLOOKUP(CONCATENATE(MID($H48,1,LEN($H48)-4),"---*",$G48),'Question ClasseLeçonActTyprep'!$I:$L,4,0))), VLOOKUP(CONCATENATE(MID($H48,1,LEN($H48)-4),"---*",$G48),'Question ClasseLeçonActTyprep'!$I:$L,4,0), IF(NOT(ISNA(VLOOKUP(CONCATENATE(MID($H48,1,LEN($H48)-5),"----*",$G48),'Question ClasseLeçonActTyprep'!$I:$L,4,0))), VLOOKUP(CONCATENATE(MID($H48,1,LEN($H48)-6),"----*",$G48),'Question ClasseLeçonActTyprep'!$I:$L,4,0), 0))))</f>
        <v>0</v>
      </c>
      <c r="N48" s="86">
        <f t="shared" si="2"/>
        <v>0</v>
      </c>
      <c r="O48"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différents et dire lequel est le plus grand, lequel a le plus d''élements', '', 'B1', '2', 'GSM', 'CC', 'M');</v>
      </c>
    </row>
    <row r="49" spans="1:15" s="87" customFormat="1" ht="87" x14ac:dyDescent="0.35">
      <c r="A49" s="12" t="s">
        <v>75</v>
      </c>
      <c r="B49" s="85" t="s">
        <v>671</v>
      </c>
      <c r="C49" s="9" t="str">
        <f t="shared" si="0"/>
        <v>GSM-CC</v>
      </c>
      <c r="D49" s="85" t="s">
        <v>87</v>
      </c>
      <c r="E49" s="85" t="str">
        <f>VLOOKUP(D49,'Phase apprent &amp; Nature activ'!A$11:B$14,2,0)</f>
        <v>Manipulation/Entrainement</v>
      </c>
      <c r="F49" s="85">
        <v>2</v>
      </c>
      <c r="G49" s="85" t="s">
        <v>951</v>
      </c>
      <c r="H49" s="85" t="str">
        <f t="shared" si="1"/>
        <v>GSM-CC-M-2-B2</v>
      </c>
      <c r="I49" s="48" t="str">
        <f>CONCATENATE(VLOOKUP(CONCATENATE(A49,"-",B49,"-",D49,"-",F49),'Activités par classe-leçon-nat'!G:H,2,0)," - ",E49)</f>
        <v>Apprendre la comparaison par la manipulation (pour faire comprendre que ce n'est pas la taille d'un cube ou d'un ballon qui compte) - Manipulation/Entrainement</v>
      </c>
      <c r="J49" s="48" t="str">
        <f>VLOOKUP(CONCATENATE($A49,"-",$B49,"-",$D49,"-",$F49),'Activités par classe-leçon-nat'!G:J,3,0)</f>
        <v>L'enfant doit comparer deux ensembles d'items  manipulables différents et dire lequel est le plus grand, lequel a le plus d'élements</v>
      </c>
      <c r="K49" s="48" t="str">
        <f>VLOOKUP(G49,'Type Exo'!A:C,3,0)</f>
        <v>Exercice où il faut trouver la bonne réponse parmi 2 possibles (question alternative)</v>
      </c>
      <c r="L49" s="48"/>
      <c r="M49" s="48">
        <f>IF(NOT(ISNA(VLOOKUP(CONCATENATE($H49,"-",$G49),'Question ClasseLeçonActTyprep'!$I:$L,4,0))), VLOOKUP(CONCATENATE($H49,"-",$G49),'Question ClasseLeçonActTyprep'!$I:$L,4,0), IF(NOT(ISNA(VLOOKUP(CONCATENATE(MID($H49,1,LEN($H49)-2),"--*",$G49),'Question ClasseLeçonActTyprep'!$I:$L,4,0))), VLOOKUP(CONCATENATE(MID($H49,1,LEN($H49)-2),"--*",$G49),'Question ClasseLeçonActTyprep'!$I:$L,4,0), IF(NOT(ISNA(VLOOKUP(CONCATENATE(MID($H49,1,LEN($H49)-4),"---*",$G49),'Question ClasseLeçonActTyprep'!$I:$L,4,0))), VLOOKUP(CONCATENATE(MID($H49,1,LEN($H49)-4),"---*",$G49),'Question ClasseLeçonActTyprep'!$I:$L,4,0), IF(NOT(ISNA(VLOOKUP(CONCATENATE(MID($H49,1,LEN($H49)-5),"----*",$G49),'Question ClasseLeçonActTyprep'!$I:$L,4,0))), VLOOKUP(CONCATENATE(MID($H49,1,LEN($H49)-6),"----*",$G49),'Question ClasseLeçonActTyprep'!$I:$L,4,0), 0))))</f>
        <v>0</v>
      </c>
      <c r="N49" s="86">
        <f t="shared" si="2"/>
        <v>0</v>
      </c>
      <c r="O49"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différents et dire lequel est le plus grand, lequel a le plus d''élements', '', 'B2', '2', 'GSM', 'CC', 'M');</v>
      </c>
    </row>
    <row r="50" spans="1:15" s="87" customFormat="1" ht="72.5" x14ac:dyDescent="0.35">
      <c r="A50" s="12" t="s">
        <v>75</v>
      </c>
      <c r="B50" s="85" t="s">
        <v>671</v>
      </c>
      <c r="C50" s="9" t="str">
        <f t="shared" si="0"/>
        <v>GSM-CC</v>
      </c>
      <c r="D50" s="85" t="s">
        <v>87</v>
      </c>
      <c r="E50" s="85" t="str">
        <f>VLOOKUP(D50,'Phase apprent &amp; Nature activ'!A$11:B$14,2,0)</f>
        <v>Manipulation/Entrainement</v>
      </c>
      <c r="F50" s="85">
        <v>2</v>
      </c>
      <c r="G50" s="85" t="s">
        <v>952</v>
      </c>
      <c r="H50" s="85" t="str">
        <f t="shared" si="1"/>
        <v>GSM-CC-M-2-Q1</v>
      </c>
      <c r="I50" s="48" t="str">
        <f>CONCATENATE(VLOOKUP(CONCATENATE(A50,"-",B50,"-",D50,"-",F50),'Activités par classe-leçon-nat'!G:H,2,0)," - ",E50)</f>
        <v>Apprendre la comparaison par la manipulation (pour faire comprendre que ce n'est pas la taille d'un cube ou d'un ballon qui compte) - Manipulation/Entrainement</v>
      </c>
      <c r="J50" s="48" t="str">
        <f>VLOOKUP(CONCATENATE($A50,"-",$B50,"-",$D50,"-",$F50),'Activités par classe-leçon-nat'!G:J,3,0)</f>
        <v>L'enfant doit comparer deux ensembles d'items  manipulables différents et dire lequel est le plus grand, lequel a le plus d'élements</v>
      </c>
      <c r="K50" s="48" t="str">
        <f>VLOOKUP(G50,'Type Exo'!A:C,3,0)</f>
        <v>Un exercice de type QCM</v>
      </c>
      <c r="L50" s="48"/>
      <c r="M50" s="48">
        <f>IF(NOT(ISNA(VLOOKUP(CONCATENATE($H50,"-",$G50),'Question ClasseLeçonActTyprep'!$I:$L,4,0))), VLOOKUP(CONCATENATE($H50,"-",$G50),'Question ClasseLeçonActTyprep'!$I:$L,4,0), IF(NOT(ISNA(VLOOKUP(CONCATENATE(MID($H50,1,LEN($H50)-2),"--*",$G50),'Question ClasseLeçonActTyprep'!$I:$L,4,0))), VLOOKUP(CONCATENATE(MID($H50,1,LEN($H50)-2),"--*",$G50),'Question ClasseLeçonActTyprep'!$I:$L,4,0), IF(NOT(ISNA(VLOOKUP(CONCATENATE(MID($H50,1,LEN($H50)-4),"---*",$G50),'Question ClasseLeçonActTyprep'!$I:$L,4,0))), VLOOKUP(CONCATENATE(MID($H50,1,LEN($H50)-4),"---*",$G50),'Question ClasseLeçonActTyprep'!$I:$L,4,0), IF(NOT(ISNA(VLOOKUP(CONCATENATE(MID($H50,1,LEN($H50)-5),"----*",$G50),'Question ClasseLeçonActTyprep'!$I:$L,4,0))), VLOOKUP(CONCATENATE(MID($H50,1,LEN($H50)-6),"----*",$G50),'Question ClasseLeçonActTyprep'!$I:$L,4,0), 0))))</f>
        <v>0</v>
      </c>
      <c r="N50" s="86">
        <f t="shared" si="2"/>
        <v>0</v>
      </c>
      <c r="O50"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différents et dire lequel est le plus grand, lequel a le plus d''élements', '', 'Q1', '2', 'GSM', 'CC', 'M');</v>
      </c>
    </row>
    <row r="51" spans="1:15" s="87" customFormat="1" ht="87" x14ac:dyDescent="0.35">
      <c r="A51" s="12" t="s">
        <v>75</v>
      </c>
      <c r="B51" s="85" t="s">
        <v>671</v>
      </c>
      <c r="C51" s="9" t="str">
        <f t="shared" si="0"/>
        <v>GSM-CC</v>
      </c>
      <c r="D51" s="85" t="s">
        <v>87</v>
      </c>
      <c r="E51" s="85" t="str">
        <f>VLOOKUP(D51,'Phase apprent &amp; Nature activ'!A$11:B$14,2,0)</f>
        <v>Manipulation/Entrainement</v>
      </c>
      <c r="F51" s="85">
        <v>2</v>
      </c>
      <c r="G51" s="85" t="s">
        <v>953</v>
      </c>
      <c r="H51" s="85" t="str">
        <f t="shared" si="1"/>
        <v>GSM-CC-M-2-Q2</v>
      </c>
      <c r="I51" s="48" t="str">
        <f>CONCATENATE(VLOOKUP(CONCATENATE(A51,"-",B51,"-",D51,"-",F51),'Activités par classe-leçon-nat'!G:H,2,0)," - ",E51)</f>
        <v>Apprendre la comparaison par la manipulation (pour faire comprendre que ce n'est pas la taille d'un cube ou d'un ballon qui compte) - Manipulation/Entrainement</v>
      </c>
      <c r="J51" s="48" t="str">
        <f>VLOOKUP(CONCATENATE($A51,"-",$B51,"-",$D51,"-",$F51),'Activités par classe-leçon-nat'!G:J,3,0)</f>
        <v>L'enfant doit comparer deux ensembles d'items  manipulables différents et dire lequel est le plus grand, lequel a le plus d'élements</v>
      </c>
      <c r="K51" s="48" t="str">
        <f>VLOOKUP(G51,'Type Exo'!A:C,3,0)</f>
        <v>Un exercice de type QCM (question alternative / trouver l'intrus)</v>
      </c>
      <c r="L51" s="48"/>
      <c r="M51" s="48">
        <f>IF(NOT(ISNA(VLOOKUP(CONCATENATE($H51,"-",$G51),'Question ClasseLeçonActTyprep'!$I:$L,4,0))), VLOOKUP(CONCATENATE($H51,"-",$G51),'Question ClasseLeçonActTyprep'!$I:$L,4,0), IF(NOT(ISNA(VLOOKUP(CONCATENATE(MID($H51,1,LEN($H51)-2),"--*",$G51),'Question ClasseLeçonActTyprep'!$I:$L,4,0))), VLOOKUP(CONCATENATE(MID($H51,1,LEN($H51)-2),"--*",$G51),'Question ClasseLeçonActTyprep'!$I:$L,4,0), IF(NOT(ISNA(VLOOKUP(CONCATENATE(MID($H51,1,LEN($H51)-4),"---*",$G51),'Question ClasseLeçonActTyprep'!$I:$L,4,0))), VLOOKUP(CONCATENATE(MID($H51,1,LEN($H51)-4),"---*",$G51),'Question ClasseLeçonActTyprep'!$I:$L,4,0), IF(NOT(ISNA(VLOOKUP(CONCATENATE(MID($H51,1,LEN($H51)-5),"----*",$G51),'Question ClasseLeçonActTyprep'!$I:$L,4,0))), VLOOKUP(CONCATENATE(MID($H51,1,LEN($H51)-6),"----*",$G51),'Question ClasseLeçonActTyprep'!$I:$L,4,0), 0))))</f>
        <v>0</v>
      </c>
      <c r="N51" s="86">
        <f t="shared" si="2"/>
        <v>0</v>
      </c>
      <c r="O51"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différents et dire lequel est le plus grand, lequel a le plus d''élements', '', 'Q2', '2', 'GSM', 'CC', 'M');</v>
      </c>
    </row>
    <row r="52" spans="1:15" s="87" customFormat="1" ht="72.5" x14ac:dyDescent="0.35">
      <c r="A52" s="12" t="s">
        <v>75</v>
      </c>
      <c r="B52" s="85" t="s">
        <v>671</v>
      </c>
      <c r="C52" s="9" t="str">
        <f t="shared" si="0"/>
        <v>GSM-CC</v>
      </c>
      <c r="D52" s="85" t="s">
        <v>87</v>
      </c>
      <c r="E52" s="85" t="str">
        <f>VLOOKUP(D52,'Phase apprent &amp; Nature activ'!A$11:B$14,2,0)</f>
        <v>Manipulation/Entrainement</v>
      </c>
      <c r="F52" s="85">
        <v>2</v>
      </c>
      <c r="G52" s="85" t="s">
        <v>628</v>
      </c>
      <c r="H52" s="85" t="str">
        <f t="shared" si="1"/>
        <v>GSM-CC-M-2-P</v>
      </c>
      <c r="I52" s="48" t="str">
        <f>CONCATENATE(VLOOKUP(CONCATENATE(A52,"-",B52,"-",D52,"-",F52),'Activités par classe-leçon-nat'!G:H,2,0)," - ",E52)</f>
        <v>Apprendre la comparaison par la manipulation (pour faire comprendre que ce n'est pas la taille d'un cube ou d'un ballon qui compte) - Manipulation/Entrainement</v>
      </c>
      <c r="J52" s="48" t="str">
        <f>VLOOKUP(CONCATENATE($A52,"-",$B52,"-",$D52,"-",$F52),'Activités par classe-leçon-nat'!G:J,3,0)</f>
        <v>L'enfant doit comparer deux ensembles d'items  manipulables différents et dire lequel est le plus grand, lequel a le plus d'élements</v>
      </c>
      <c r="K52" s="48" t="str">
        <f>VLOOKUP(G52,'Type Exo'!A:C,3,0)</f>
        <v>Un exercice où il faut relier des items entre eux par paire</v>
      </c>
      <c r="L52" s="48"/>
      <c r="M52" s="48">
        <f>IF(NOT(ISNA(VLOOKUP(CONCATENATE($H52,"-",$G52),'Question ClasseLeçonActTyprep'!$I:$L,4,0))), VLOOKUP(CONCATENATE($H52,"-",$G52),'Question ClasseLeçonActTyprep'!$I:$L,4,0), IF(NOT(ISNA(VLOOKUP(CONCATENATE(MID($H52,1,LEN($H52)-2),"--*",$G52),'Question ClasseLeçonActTyprep'!$I:$L,4,0))), VLOOKUP(CONCATENATE(MID($H52,1,LEN($H52)-2),"--*",$G52),'Question ClasseLeçonActTyprep'!$I:$L,4,0), IF(NOT(ISNA(VLOOKUP(CONCATENATE(MID($H52,1,LEN($H52)-4),"---*",$G52),'Question ClasseLeçonActTyprep'!$I:$L,4,0))), VLOOKUP(CONCATENATE(MID($H52,1,LEN($H52)-4),"---*",$G52),'Question ClasseLeçonActTyprep'!$I:$L,4,0), IF(NOT(ISNA(VLOOKUP(CONCATENATE(MID($H52,1,LEN($H52)-5),"----*",$G52),'Question ClasseLeçonActTyprep'!$I:$L,4,0))), VLOOKUP(CONCATENATE(MID($H52,1,LEN($H52)-6),"----*",$G52),'Question ClasseLeçonActTyprep'!$I:$L,4,0), 0))))</f>
        <v>0</v>
      </c>
      <c r="N52" s="86">
        <f t="shared" si="2"/>
        <v>0</v>
      </c>
      <c r="O52"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différents et dire lequel est le plus grand, lequel a le plus d''élements', '', 'P', '2', 'GSM', 'CC', 'M');</v>
      </c>
    </row>
    <row r="53" spans="1:15" s="87" customFormat="1" ht="72.5" x14ac:dyDescent="0.35">
      <c r="A53" s="12" t="s">
        <v>75</v>
      </c>
      <c r="B53" s="85" t="s">
        <v>671</v>
      </c>
      <c r="C53" s="9" t="str">
        <f t="shared" si="0"/>
        <v>GSM-CC</v>
      </c>
      <c r="D53" s="85" t="s">
        <v>87</v>
      </c>
      <c r="E53" s="85" t="str">
        <f>VLOOKUP(D53,'Phase apprent &amp; Nature activ'!A$11:B$14,2,0)</f>
        <v>Manipulation/Entrainement</v>
      </c>
      <c r="F53" s="85">
        <v>2</v>
      </c>
      <c r="G53" s="85" t="s">
        <v>87</v>
      </c>
      <c r="H53" s="85" t="str">
        <f t="shared" si="1"/>
        <v>GSM-CC-M-2-M</v>
      </c>
      <c r="I53" s="48" t="str">
        <f>CONCATENATE(VLOOKUP(CONCATENATE(A53,"-",B53,"-",D53,"-",F53),'Activités par classe-leçon-nat'!G:H,2,0)," - ",E53)</f>
        <v>Apprendre la comparaison par la manipulation (pour faire comprendre que ce n'est pas la taille d'un cube ou d'un ballon qui compte) - Manipulation/Entrainement</v>
      </c>
      <c r="J53" s="48" t="str">
        <f>VLOOKUP(CONCATENATE($A53,"-",$B53,"-",$D53,"-",$F53),'Activités par classe-leçon-nat'!G:J,3,0)</f>
        <v>L'enfant doit comparer deux ensembles d'items  manipulables différents et dire lequel est le plus grand, lequel a le plus d'élements</v>
      </c>
      <c r="K53" s="48" t="str">
        <f>VLOOKUP(G53,'Type Exo'!A:C,3,0)</f>
        <v>Un exercice de type Memory</v>
      </c>
      <c r="L53" s="48"/>
      <c r="M53" s="48">
        <f>IF(NOT(ISNA(VLOOKUP(CONCATENATE($H53,"-",$G53),'Question ClasseLeçonActTyprep'!$I:$L,4,0))), VLOOKUP(CONCATENATE($H53,"-",$G53),'Question ClasseLeçonActTyprep'!$I:$L,4,0), IF(NOT(ISNA(VLOOKUP(CONCATENATE(MID($H53,1,LEN($H53)-2),"--*",$G53),'Question ClasseLeçonActTyprep'!$I:$L,4,0))), VLOOKUP(CONCATENATE(MID($H53,1,LEN($H53)-2),"--*",$G53),'Question ClasseLeçonActTyprep'!$I:$L,4,0), IF(NOT(ISNA(VLOOKUP(CONCATENATE(MID($H53,1,LEN($H53)-4),"---*",$G53),'Question ClasseLeçonActTyprep'!$I:$L,4,0))), VLOOKUP(CONCATENATE(MID($H53,1,LEN($H53)-4),"---*",$G53),'Question ClasseLeçonActTyprep'!$I:$L,4,0), IF(NOT(ISNA(VLOOKUP(CONCATENATE(MID($H53,1,LEN($H53)-5),"----*",$G53),'Question ClasseLeçonActTyprep'!$I:$L,4,0))), VLOOKUP(CONCATENATE(MID($H53,1,LEN($H53)-6),"----*",$G53),'Question ClasseLeçonActTyprep'!$I:$L,4,0), 0))))</f>
        <v>0</v>
      </c>
      <c r="N53" s="86">
        <f t="shared" si="2"/>
        <v>0</v>
      </c>
      <c r="O53"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différents et dire lequel est le plus grand, lequel a le plus d''élements', '', 'M', '2', 'GSM', 'CC', 'M');</v>
      </c>
    </row>
    <row r="54" spans="1:15" s="87" customFormat="1" ht="72.5" x14ac:dyDescent="0.35">
      <c r="A54" s="12" t="s">
        <v>75</v>
      </c>
      <c r="B54" s="85" t="s">
        <v>671</v>
      </c>
      <c r="C54" s="9" t="str">
        <f t="shared" si="0"/>
        <v>GSM-CC</v>
      </c>
      <c r="D54" s="85" t="s">
        <v>87</v>
      </c>
      <c r="E54" s="85" t="str">
        <f>VLOOKUP(D54,'Phase apprent &amp; Nature activ'!A$11:B$14,2,0)</f>
        <v>Manipulation/Entrainement</v>
      </c>
      <c r="F54" s="85">
        <v>2</v>
      </c>
      <c r="G54" s="85" t="s">
        <v>835</v>
      </c>
      <c r="H54" s="85" t="str">
        <f t="shared" si="1"/>
        <v>GSM-CC-M-2-T</v>
      </c>
      <c r="I54" s="48" t="str">
        <f>CONCATENATE(VLOOKUP(CONCATENATE(A54,"-",B54,"-",D54,"-",F54),'Activités par classe-leçon-nat'!G:H,2,0)," - ",E54)</f>
        <v>Apprendre la comparaison par la manipulation (pour faire comprendre que ce n'est pas la taille d'un cube ou d'un ballon qui compte) - Manipulation/Entrainement</v>
      </c>
      <c r="J54" s="48" t="str">
        <f>VLOOKUP(CONCATENATE($A54,"-",$B54,"-",$D54,"-",$F54),'Activités par classe-leçon-nat'!G:J,3,0)</f>
        <v>L'enfant doit comparer deux ensembles d'items  manipulables différents et dire lequel est le plus grand, lequel a le plus d'élements</v>
      </c>
      <c r="K54" s="48" t="str">
        <f>VLOOKUP(G54,'Type Exo'!A:C,3,0)</f>
        <v>Un exercice à trous</v>
      </c>
      <c r="L54" s="48"/>
      <c r="M54" s="48">
        <f>IF(NOT(ISNA(VLOOKUP(CONCATENATE($H54,"-",$G54),'Question ClasseLeçonActTyprep'!$I:$L,4,0))), VLOOKUP(CONCATENATE($H54,"-",$G54),'Question ClasseLeçonActTyprep'!$I:$L,4,0), IF(NOT(ISNA(VLOOKUP(CONCATENATE(MID($H54,1,LEN($H54)-2),"--*",$G54),'Question ClasseLeçonActTyprep'!$I:$L,4,0))), VLOOKUP(CONCATENATE(MID($H54,1,LEN($H54)-2),"--*",$G54),'Question ClasseLeçonActTyprep'!$I:$L,4,0), IF(NOT(ISNA(VLOOKUP(CONCATENATE(MID($H54,1,LEN($H54)-4),"---*",$G54),'Question ClasseLeçonActTyprep'!$I:$L,4,0))), VLOOKUP(CONCATENATE(MID($H54,1,LEN($H54)-4),"---*",$G54),'Question ClasseLeçonActTyprep'!$I:$L,4,0), IF(NOT(ISNA(VLOOKUP(CONCATENATE(MID($H54,1,LEN($H54)-5),"----*",$G54),'Question ClasseLeçonActTyprep'!$I:$L,4,0))), VLOOKUP(CONCATENATE(MID($H54,1,LEN($H54)-6),"----*",$G54),'Question ClasseLeçonActTyprep'!$I:$L,4,0), 0))))</f>
        <v>0</v>
      </c>
      <c r="N54" s="86">
        <f t="shared" si="2"/>
        <v>0</v>
      </c>
      <c r="O54"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différents et dire lequel est le plus grand, lequel a le plus d''élements', '', 'T', '2', 'GSM', 'CC', 'M');</v>
      </c>
    </row>
    <row r="55" spans="1:15" s="87" customFormat="1" ht="87" x14ac:dyDescent="0.35">
      <c r="A55" s="12" t="s">
        <v>75</v>
      </c>
      <c r="B55" s="85" t="s">
        <v>671</v>
      </c>
      <c r="C55" s="9" t="str">
        <f t="shared" si="0"/>
        <v>GSM-CC</v>
      </c>
      <c r="D55" s="85" t="s">
        <v>87</v>
      </c>
      <c r="E55" s="85" t="str">
        <f>VLOOKUP(D55,'Phase apprent &amp; Nature activ'!A$11:B$14,2,0)</f>
        <v>Manipulation/Entrainement</v>
      </c>
      <c r="F55" s="85">
        <v>3</v>
      </c>
      <c r="G55" s="85" t="s">
        <v>735</v>
      </c>
      <c r="H55" s="85" t="str">
        <f t="shared" si="1"/>
        <v>GSM-CC-M-3-B1</v>
      </c>
      <c r="I55" s="48" t="str">
        <f>CONCATENATE(VLOOKUP(CONCATENATE(A55,"-",B55,"-",D55,"-",F55),'Activités par classe-leçon-nat'!G:H,2,0)," - ",E55)</f>
        <v>Apprendre la comparaison par la manipulation (pour faire comprendre que ce n'est pas la taille d'un cube ou d'un ballon qui compte) - Manipulation/Entrainement</v>
      </c>
      <c r="J55" s="48" t="str">
        <f>VLOOKUP(CONCATENATE($A55,"-",$B55,"-",$D55,"-",$F55),'Activités par classe-leçon-nat'!G:J,3,0)</f>
        <v>L'enfant doit comparer deux ensembles d'items manipulables de tailles différentes et dire lequel est le plus grand, lequel a le plus d'éléments</v>
      </c>
      <c r="K55" s="48" t="str">
        <f>VLOOKUP(G55,'Type Exo'!A:C,3,0)</f>
        <v>Exercice où il faut trouver la bonne réponse parmi 2 possibles</v>
      </c>
      <c r="L55" s="48"/>
      <c r="M55" s="48">
        <f>IF(NOT(ISNA(VLOOKUP(CONCATENATE($H55,"-",$G55),'Question ClasseLeçonActTyprep'!$I:$L,4,0))), VLOOKUP(CONCATENATE($H55,"-",$G55),'Question ClasseLeçonActTyprep'!$I:$L,4,0), IF(NOT(ISNA(VLOOKUP(CONCATENATE(MID($H55,1,LEN($H55)-2),"--*",$G55),'Question ClasseLeçonActTyprep'!$I:$L,4,0))), VLOOKUP(CONCATENATE(MID($H55,1,LEN($H55)-2),"--*",$G55),'Question ClasseLeçonActTyprep'!$I:$L,4,0), IF(NOT(ISNA(VLOOKUP(CONCATENATE(MID($H55,1,LEN($H55)-4),"---*",$G55),'Question ClasseLeçonActTyprep'!$I:$L,4,0))), VLOOKUP(CONCATENATE(MID($H55,1,LEN($H55)-4),"---*",$G55),'Question ClasseLeçonActTyprep'!$I:$L,4,0), IF(NOT(ISNA(VLOOKUP(CONCATENATE(MID($H55,1,LEN($H55)-5),"----*",$G55),'Question ClasseLeçonActTyprep'!$I:$L,4,0))), VLOOKUP(CONCATENATE(MID($H55,1,LEN($H55)-6),"----*",$G55),'Question ClasseLeçonActTyprep'!$I:$L,4,0), 0))))</f>
        <v>0</v>
      </c>
      <c r="N55" s="86">
        <f t="shared" si="2"/>
        <v>0</v>
      </c>
      <c r="O55"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de tailles différentes et dire lequel est le plus grand, lequel a le plus d''éléments', '', 'B1', '3', 'GSM', 'CC', 'M');</v>
      </c>
    </row>
    <row r="56" spans="1:15" s="87" customFormat="1" ht="87" x14ac:dyDescent="0.35">
      <c r="A56" s="12" t="s">
        <v>75</v>
      </c>
      <c r="B56" s="85" t="s">
        <v>671</v>
      </c>
      <c r="C56" s="9" t="str">
        <f t="shared" si="0"/>
        <v>GSM-CC</v>
      </c>
      <c r="D56" s="85" t="s">
        <v>87</v>
      </c>
      <c r="E56" s="85" t="str">
        <f>VLOOKUP(D56,'Phase apprent &amp; Nature activ'!A$11:B$14,2,0)</f>
        <v>Manipulation/Entrainement</v>
      </c>
      <c r="F56" s="85">
        <v>3</v>
      </c>
      <c r="G56" s="85" t="s">
        <v>951</v>
      </c>
      <c r="H56" s="85" t="str">
        <f t="shared" si="1"/>
        <v>GSM-CC-M-3-B2</v>
      </c>
      <c r="I56" s="48" t="str">
        <f>CONCATENATE(VLOOKUP(CONCATENATE(A56,"-",B56,"-",D56,"-",F56),'Activités par classe-leçon-nat'!G:H,2,0)," - ",E56)</f>
        <v>Apprendre la comparaison par la manipulation (pour faire comprendre que ce n'est pas la taille d'un cube ou d'un ballon qui compte) - Manipulation/Entrainement</v>
      </c>
      <c r="J56" s="48" t="str">
        <f>VLOOKUP(CONCATENATE($A56,"-",$B56,"-",$D56,"-",$F56),'Activités par classe-leçon-nat'!G:J,3,0)</f>
        <v>L'enfant doit comparer deux ensembles d'items manipulables de tailles différentes et dire lequel est le plus grand, lequel a le plus d'éléments</v>
      </c>
      <c r="K56" s="48" t="str">
        <f>VLOOKUP(G56,'Type Exo'!A:C,3,0)</f>
        <v>Exercice où il faut trouver la bonne réponse parmi 2 possibles (question alternative)</v>
      </c>
      <c r="L56" s="48"/>
      <c r="M56" s="48">
        <f>IF(NOT(ISNA(VLOOKUP(CONCATENATE($H56,"-",$G56),'Question ClasseLeçonActTyprep'!$I:$L,4,0))), VLOOKUP(CONCATENATE($H56,"-",$G56),'Question ClasseLeçonActTyprep'!$I:$L,4,0), IF(NOT(ISNA(VLOOKUP(CONCATENATE(MID($H56,1,LEN($H56)-2),"--*",$G56),'Question ClasseLeçonActTyprep'!$I:$L,4,0))), VLOOKUP(CONCATENATE(MID($H56,1,LEN($H56)-2),"--*",$G56),'Question ClasseLeçonActTyprep'!$I:$L,4,0), IF(NOT(ISNA(VLOOKUP(CONCATENATE(MID($H56,1,LEN($H56)-4),"---*",$G56),'Question ClasseLeçonActTyprep'!$I:$L,4,0))), VLOOKUP(CONCATENATE(MID($H56,1,LEN($H56)-4),"---*",$G56),'Question ClasseLeçonActTyprep'!$I:$L,4,0), IF(NOT(ISNA(VLOOKUP(CONCATENATE(MID($H56,1,LEN($H56)-5),"----*",$G56),'Question ClasseLeçonActTyprep'!$I:$L,4,0))), VLOOKUP(CONCATENATE(MID($H56,1,LEN($H56)-6),"----*",$G56),'Question ClasseLeçonActTyprep'!$I:$L,4,0), 0))))</f>
        <v>0</v>
      </c>
      <c r="N56" s="86">
        <f t="shared" si="2"/>
        <v>0</v>
      </c>
      <c r="O56"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de tailles différentes et dire lequel est le plus grand, lequel a le plus d''éléments', '', 'B2', '3', 'GSM', 'CC', 'M');</v>
      </c>
    </row>
    <row r="57" spans="1:15" s="87" customFormat="1" ht="72.5" x14ac:dyDescent="0.35">
      <c r="A57" s="12" t="s">
        <v>75</v>
      </c>
      <c r="B57" s="85" t="s">
        <v>671</v>
      </c>
      <c r="C57" s="9" t="str">
        <f t="shared" si="0"/>
        <v>GSM-CC</v>
      </c>
      <c r="D57" s="85" t="s">
        <v>87</v>
      </c>
      <c r="E57" s="85" t="str">
        <f>VLOOKUP(D57,'Phase apprent &amp; Nature activ'!A$11:B$14,2,0)</f>
        <v>Manipulation/Entrainement</v>
      </c>
      <c r="F57" s="85">
        <v>3</v>
      </c>
      <c r="G57" s="85" t="s">
        <v>952</v>
      </c>
      <c r="H57" s="85" t="str">
        <f t="shared" si="1"/>
        <v>GSM-CC-M-3-Q1</v>
      </c>
      <c r="I57" s="48" t="str">
        <f>CONCATENATE(VLOOKUP(CONCATENATE(A57,"-",B57,"-",D57,"-",F57),'Activités par classe-leçon-nat'!G:H,2,0)," - ",E57)</f>
        <v>Apprendre la comparaison par la manipulation (pour faire comprendre que ce n'est pas la taille d'un cube ou d'un ballon qui compte) - Manipulation/Entrainement</v>
      </c>
      <c r="J57" s="48" t="str">
        <f>VLOOKUP(CONCATENATE($A57,"-",$B57,"-",$D57,"-",$F57),'Activités par classe-leçon-nat'!G:J,3,0)</f>
        <v>L'enfant doit comparer deux ensembles d'items manipulables de tailles différentes et dire lequel est le plus grand, lequel a le plus d'éléments</v>
      </c>
      <c r="K57" s="48" t="str">
        <f>VLOOKUP(G57,'Type Exo'!A:C,3,0)</f>
        <v>Un exercice de type QCM</v>
      </c>
      <c r="L57" s="48"/>
      <c r="M57" s="48">
        <f>IF(NOT(ISNA(VLOOKUP(CONCATENATE($H57,"-",$G57),'Question ClasseLeçonActTyprep'!$I:$L,4,0))), VLOOKUP(CONCATENATE($H57,"-",$G57),'Question ClasseLeçonActTyprep'!$I:$L,4,0), IF(NOT(ISNA(VLOOKUP(CONCATENATE(MID($H57,1,LEN($H57)-2),"--*",$G57),'Question ClasseLeçonActTyprep'!$I:$L,4,0))), VLOOKUP(CONCATENATE(MID($H57,1,LEN($H57)-2),"--*",$G57),'Question ClasseLeçonActTyprep'!$I:$L,4,0), IF(NOT(ISNA(VLOOKUP(CONCATENATE(MID($H57,1,LEN($H57)-4),"---*",$G57),'Question ClasseLeçonActTyprep'!$I:$L,4,0))), VLOOKUP(CONCATENATE(MID($H57,1,LEN($H57)-4),"---*",$G57),'Question ClasseLeçonActTyprep'!$I:$L,4,0), IF(NOT(ISNA(VLOOKUP(CONCATENATE(MID($H57,1,LEN($H57)-5),"----*",$G57),'Question ClasseLeçonActTyprep'!$I:$L,4,0))), VLOOKUP(CONCATENATE(MID($H57,1,LEN($H57)-6),"----*",$G57),'Question ClasseLeçonActTyprep'!$I:$L,4,0), 0))))</f>
        <v>0</v>
      </c>
      <c r="N57" s="86">
        <f t="shared" si="2"/>
        <v>0</v>
      </c>
      <c r="O57"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de tailles différentes et dire lequel est le plus grand, lequel a le plus d''éléments', '', 'Q1', '3', 'GSM', 'CC', 'M');</v>
      </c>
    </row>
    <row r="58" spans="1:15" s="87" customFormat="1" ht="87" x14ac:dyDescent="0.35">
      <c r="A58" s="12" t="s">
        <v>75</v>
      </c>
      <c r="B58" s="85" t="s">
        <v>671</v>
      </c>
      <c r="C58" s="9" t="str">
        <f t="shared" si="0"/>
        <v>GSM-CC</v>
      </c>
      <c r="D58" s="85" t="s">
        <v>87</v>
      </c>
      <c r="E58" s="85" t="str">
        <f>VLOOKUP(D58,'Phase apprent &amp; Nature activ'!A$11:B$14,2,0)</f>
        <v>Manipulation/Entrainement</v>
      </c>
      <c r="F58" s="85">
        <v>3</v>
      </c>
      <c r="G58" s="85" t="s">
        <v>953</v>
      </c>
      <c r="H58" s="85" t="str">
        <f t="shared" si="1"/>
        <v>GSM-CC-M-3-Q2</v>
      </c>
      <c r="I58" s="48" t="str">
        <f>CONCATENATE(VLOOKUP(CONCATENATE(A58,"-",B58,"-",D58,"-",F58),'Activités par classe-leçon-nat'!G:H,2,0)," - ",E58)</f>
        <v>Apprendre la comparaison par la manipulation (pour faire comprendre que ce n'est pas la taille d'un cube ou d'un ballon qui compte) - Manipulation/Entrainement</v>
      </c>
      <c r="J58" s="48" t="str">
        <f>VLOOKUP(CONCATENATE($A58,"-",$B58,"-",$D58,"-",$F58),'Activités par classe-leçon-nat'!G:J,3,0)</f>
        <v>L'enfant doit comparer deux ensembles d'items manipulables de tailles différentes et dire lequel est le plus grand, lequel a le plus d'éléments</v>
      </c>
      <c r="K58" s="48" t="str">
        <f>VLOOKUP(G58,'Type Exo'!A:C,3,0)</f>
        <v>Un exercice de type QCM (question alternative / trouver l'intrus)</v>
      </c>
      <c r="L58" s="48"/>
      <c r="M58" s="48">
        <f>IF(NOT(ISNA(VLOOKUP(CONCATENATE($H58,"-",$G58),'Question ClasseLeçonActTyprep'!$I:$L,4,0))), VLOOKUP(CONCATENATE($H58,"-",$G58),'Question ClasseLeçonActTyprep'!$I:$L,4,0), IF(NOT(ISNA(VLOOKUP(CONCATENATE(MID($H58,1,LEN($H58)-2),"--*",$G58),'Question ClasseLeçonActTyprep'!$I:$L,4,0))), VLOOKUP(CONCATENATE(MID($H58,1,LEN($H58)-2),"--*",$G58),'Question ClasseLeçonActTyprep'!$I:$L,4,0), IF(NOT(ISNA(VLOOKUP(CONCATENATE(MID($H58,1,LEN($H58)-4),"---*",$G58),'Question ClasseLeçonActTyprep'!$I:$L,4,0))), VLOOKUP(CONCATENATE(MID($H58,1,LEN($H58)-4),"---*",$G58),'Question ClasseLeçonActTyprep'!$I:$L,4,0), IF(NOT(ISNA(VLOOKUP(CONCATENATE(MID($H58,1,LEN($H58)-5),"----*",$G58),'Question ClasseLeçonActTyprep'!$I:$L,4,0))), VLOOKUP(CONCATENATE(MID($H58,1,LEN($H58)-6),"----*",$G58),'Question ClasseLeçonActTyprep'!$I:$L,4,0), 0))))</f>
        <v>0</v>
      </c>
      <c r="N58" s="86">
        <f t="shared" si="2"/>
        <v>0</v>
      </c>
      <c r="O58"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de tailles différentes et dire lequel est le plus grand, lequel a le plus d''éléments', '', 'Q2', '3', 'GSM', 'CC', 'M');</v>
      </c>
    </row>
    <row r="59" spans="1:15" s="87" customFormat="1" ht="87" x14ac:dyDescent="0.35">
      <c r="A59" s="12" t="s">
        <v>75</v>
      </c>
      <c r="B59" s="85" t="s">
        <v>671</v>
      </c>
      <c r="C59" s="9" t="str">
        <f t="shared" si="0"/>
        <v>GSM-CC</v>
      </c>
      <c r="D59" s="85" t="s">
        <v>87</v>
      </c>
      <c r="E59" s="85" t="str">
        <f>VLOOKUP(D59,'Phase apprent &amp; Nature activ'!A$11:B$14,2,0)</f>
        <v>Manipulation/Entrainement</v>
      </c>
      <c r="F59" s="85">
        <v>3</v>
      </c>
      <c r="G59" s="85" t="s">
        <v>628</v>
      </c>
      <c r="H59" s="85" t="str">
        <f t="shared" si="1"/>
        <v>GSM-CC-M-3-P</v>
      </c>
      <c r="I59" s="48" t="str">
        <f>CONCATENATE(VLOOKUP(CONCATENATE(A59,"-",B59,"-",D59,"-",F59),'Activités par classe-leçon-nat'!G:H,2,0)," - ",E59)</f>
        <v>Apprendre la comparaison par la manipulation (pour faire comprendre que ce n'est pas la taille d'un cube ou d'un ballon qui compte) - Manipulation/Entrainement</v>
      </c>
      <c r="J59" s="48" t="str">
        <f>VLOOKUP(CONCATENATE($A59,"-",$B59,"-",$D59,"-",$F59),'Activités par classe-leçon-nat'!G:J,3,0)</f>
        <v>L'enfant doit comparer deux ensembles d'items manipulables de tailles différentes et dire lequel est le plus grand, lequel a le plus d'éléments</v>
      </c>
      <c r="K59" s="48" t="str">
        <f>VLOOKUP(G59,'Type Exo'!A:C,3,0)</f>
        <v>Un exercice où il faut relier des items entre eux par paire</v>
      </c>
      <c r="L59" s="48"/>
      <c r="M59" s="48">
        <f>IF(NOT(ISNA(VLOOKUP(CONCATENATE($H59,"-",$G59),'Question ClasseLeçonActTyprep'!$I:$L,4,0))), VLOOKUP(CONCATENATE($H59,"-",$G59),'Question ClasseLeçonActTyprep'!$I:$L,4,0), IF(NOT(ISNA(VLOOKUP(CONCATENATE(MID($H59,1,LEN($H59)-2),"--*",$G59),'Question ClasseLeçonActTyprep'!$I:$L,4,0))), VLOOKUP(CONCATENATE(MID($H59,1,LEN($H59)-2),"--*",$G59),'Question ClasseLeçonActTyprep'!$I:$L,4,0), IF(NOT(ISNA(VLOOKUP(CONCATENATE(MID($H59,1,LEN($H59)-4),"---*",$G59),'Question ClasseLeçonActTyprep'!$I:$L,4,0))), VLOOKUP(CONCATENATE(MID($H59,1,LEN($H59)-4),"---*",$G59),'Question ClasseLeçonActTyprep'!$I:$L,4,0), IF(NOT(ISNA(VLOOKUP(CONCATENATE(MID($H59,1,LEN($H59)-5),"----*",$G59),'Question ClasseLeçonActTyprep'!$I:$L,4,0))), VLOOKUP(CONCATENATE(MID($H59,1,LEN($H59)-6),"----*",$G59),'Question ClasseLeçonActTyprep'!$I:$L,4,0), 0))))</f>
        <v>0</v>
      </c>
      <c r="N59" s="86">
        <f t="shared" si="2"/>
        <v>0</v>
      </c>
      <c r="O59"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de tailles différentes et dire lequel est le plus grand, lequel a le plus d''éléments', '', 'P', '3', 'GSM', 'CC', 'M');</v>
      </c>
    </row>
    <row r="60" spans="1:15" s="87" customFormat="1" ht="72.5" x14ac:dyDescent="0.35">
      <c r="A60" s="12" t="s">
        <v>75</v>
      </c>
      <c r="B60" s="85" t="s">
        <v>671</v>
      </c>
      <c r="C60" s="9" t="str">
        <f t="shared" si="0"/>
        <v>GSM-CC</v>
      </c>
      <c r="D60" s="85" t="s">
        <v>87</v>
      </c>
      <c r="E60" s="85" t="str">
        <f>VLOOKUP(D60,'Phase apprent &amp; Nature activ'!A$11:B$14,2,0)</f>
        <v>Manipulation/Entrainement</v>
      </c>
      <c r="F60" s="85">
        <v>3</v>
      </c>
      <c r="G60" s="85" t="s">
        <v>87</v>
      </c>
      <c r="H60" s="85" t="str">
        <f t="shared" si="1"/>
        <v>GSM-CC-M-3-M</v>
      </c>
      <c r="I60" s="48" t="str">
        <f>CONCATENATE(VLOOKUP(CONCATENATE(A60,"-",B60,"-",D60,"-",F60),'Activités par classe-leçon-nat'!G:H,2,0)," - ",E60)</f>
        <v>Apprendre la comparaison par la manipulation (pour faire comprendre que ce n'est pas la taille d'un cube ou d'un ballon qui compte) - Manipulation/Entrainement</v>
      </c>
      <c r="J60" s="48" t="str">
        <f>VLOOKUP(CONCATENATE($A60,"-",$B60,"-",$D60,"-",$F60),'Activités par classe-leçon-nat'!G:J,3,0)</f>
        <v>L'enfant doit comparer deux ensembles d'items manipulables de tailles différentes et dire lequel est le plus grand, lequel a le plus d'éléments</v>
      </c>
      <c r="K60" s="48" t="str">
        <f>VLOOKUP(G60,'Type Exo'!A:C,3,0)</f>
        <v>Un exercice de type Memory</v>
      </c>
      <c r="L60" s="48"/>
      <c r="M60" s="48">
        <f>IF(NOT(ISNA(VLOOKUP(CONCATENATE($H60,"-",$G60),'Question ClasseLeçonActTyprep'!$I:$L,4,0))), VLOOKUP(CONCATENATE($H60,"-",$G60),'Question ClasseLeçonActTyprep'!$I:$L,4,0), IF(NOT(ISNA(VLOOKUP(CONCATENATE(MID($H60,1,LEN($H60)-2),"--*",$G60),'Question ClasseLeçonActTyprep'!$I:$L,4,0))), VLOOKUP(CONCATENATE(MID($H60,1,LEN($H60)-2),"--*",$G60),'Question ClasseLeçonActTyprep'!$I:$L,4,0), IF(NOT(ISNA(VLOOKUP(CONCATENATE(MID($H60,1,LEN($H60)-4),"---*",$G60),'Question ClasseLeçonActTyprep'!$I:$L,4,0))), VLOOKUP(CONCATENATE(MID($H60,1,LEN($H60)-4),"---*",$G60),'Question ClasseLeçonActTyprep'!$I:$L,4,0), IF(NOT(ISNA(VLOOKUP(CONCATENATE(MID($H60,1,LEN($H60)-5),"----*",$G60),'Question ClasseLeçonActTyprep'!$I:$L,4,0))), VLOOKUP(CONCATENATE(MID($H60,1,LEN($H60)-6),"----*",$G60),'Question ClasseLeçonActTyprep'!$I:$L,4,0), 0))))</f>
        <v>0</v>
      </c>
      <c r="N60" s="86">
        <f t="shared" si="2"/>
        <v>0</v>
      </c>
      <c r="O60"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de tailles différentes et dire lequel est le plus grand, lequel a le plus d''éléments', '', 'M', '3', 'GSM', 'CC', 'M');</v>
      </c>
    </row>
    <row r="61" spans="1:15" s="87" customFormat="1" ht="72.5" x14ac:dyDescent="0.35">
      <c r="A61" s="12" t="s">
        <v>75</v>
      </c>
      <c r="B61" s="85" t="s">
        <v>671</v>
      </c>
      <c r="C61" s="9" t="str">
        <f t="shared" si="0"/>
        <v>GSM-CC</v>
      </c>
      <c r="D61" s="85" t="s">
        <v>87</v>
      </c>
      <c r="E61" s="85" t="str">
        <f>VLOOKUP(D61,'Phase apprent &amp; Nature activ'!A$11:B$14,2,0)</f>
        <v>Manipulation/Entrainement</v>
      </c>
      <c r="F61" s="85">
        <v>3</v>
      </c>
      <c r="G61" s="85" t="s">
        <v>835</v>
      </c>
      <c r="H61" s="85" t="str">
        <f t="shared" si="1"/>
        <v>GSM-CC-M-3-T</v>
      </c>
      <c r="I61" s="48" t="str">
        <f>CONCATENATE(VLOOKUP(CONCATENATE(A61,"-",B61,"-",D61,"-",F61),'Activités par classe-leçon-nat'!G:H,2,0)," - ",E61)</f>
        <v>Apprendre la comparaison par la manipulation (pour faire comprendre que ce n'est pas la taille d'un cube ou d'un ballon qui compte) - Manipulation/Entrainement</v>
      </c>
      <c r="J61" s="48" t="str">
        <f>VLOOKUP(CONCATENATE($A61,"-",$B61,"-",$D61,"-",$F61),'Activités par classe-leçon-nat'!G:J,3,0)</f>
        <v>L'enfant doit comparer deux ensembles d'items manipulables de tailles différentes et dire lequel est le plus grand, lequel a le plus d'éléments</v>
      </c>
      <c r="K61" s="48" t="str">
        <f>VLOOKUP(G61,'Type Exo'!A:C,3,0)</f>
        <v>Un exercice à trous</v>
      </c>
      <c r="L61" s="48"/>
      <c r="M61" s="48">
        <f>IF(NOT(ISNA(VLOOKUP(CONCATENATE($H61,"-",$G61),'Question ClasseLeçonActTyprep'!$I:$L,4,0))), VLOOKUP(CONCATENATE($H61,"-",$G61),'Question ClasseLeçonActTyprep'!$I:$L,4,0), IF(NOT(ISNA(VLOOKUP(CONCATENATE(MID($H61,1,LEN($H61)-2),"--*",$G61),'Question ClasseLeçonActTyprep'!$I:$L,4,0))), VLOOKUP(CONCATENATE(MID($H61,1,LEN($H61)-2),"--*",$G61),'Question ClasseLeçonActTyprep'!$I:$L,4,0), IF(NOT(ISNA(VLOOKUP(CONCATENATE(MID($H61,1,LEN($H61)-4),"---*",$G61),'Question ClasseLeçonActTyprep'!$I:$L,4,0))), VLOOKUP(CONCATENATE(MID($H61,1,LEN($H61)-4),"---*",$G61),'Question ClasseLeçonActTyprep'!$I:$L,4,0), IF(NOT(ISNA(VLOOKUP(CONCATENATE(MID($H61,1,LEN($H61)-5),"----*",$G61),'Question ClasseLeçonActTyprep'!$I:$L,4,0))), VLOOKUP(CONCATENATE(MID($H61,1,LEN($H61)-6),"----*",$G61),'Question ClasseLeçonActTyprep'!$I:$L,4,0), 0))))</f>
        <v>0</v>
      </c>
      <c r="N61" s="86">
        <f t="shared" si="2"/>
        <v>0</v>
      </c>
      <c r="O61"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de tailles différentes et dire lequel est le plus grand, lequel a le plus d''éléments', '', 'T', '3', 'GSM', 'CC', 'M');</v>
      </c>
    </row>
    <row r="62" spans="1:15" s="87" customFormat="1" ht="87" x14ac:dyDescent="0.35">
      <c r="A62" s="12" t="s">
        <v>75</v>
      </c>
      <c r="B62" s="85" t="s">
        <v>671</v>
      </c>
      <c r="C62" s="9" t="str">
        <f t="shared" si="0"/>
        <v>GSM-CC</v>
      </c>
      <c r="D62" s="85" t="s">
        <v>87</v>
      </c>
      <c r="E62" s="85" t="str">
        <f>VLOOKUP(D62,'Phase apprent &amp; Nature activ'!A$11:B$14,2,0)</f>
        <v>Manipulation/Entrainement</v>
      </c>
      <c r="F62" s="85">
        <v>4</v>
      </c>
      <c r="G62" s="85" t="s">
        <v>735</v>
      </c>
      <c r="H62" s="85" t="str">
        <f t="shared" si="1"/>
        <v>GSM-CC-M-4-B1</v>
      </c>
      <c r="I62" s="48" t="str">
        <f>CONCATENATE(VLOOKUP(CONCATENATE(A62,"-",B62,"-",D62,"-",F62),'Activités par classe-leçon-nat'!G:H,2,0)," - ",E62)</f>
        <v>Apprendre la comparaison par la manipulation (pour faire comprendre que ce n'est pas la taille d'un cube ou d'un ballon qui compte) - Manipulation/Entrainement</v>
      </c>
      <c r="J62" s="48" t="str">
        <f>VLOOKUP(CONCATENATE($A62,"-",$B62,"-",$D62,"-",$F62),'Activités par classe-leçon-nat'!G:J,3,0)</f>
        <v>L'enfant doit comparer deux ensembles d'items manipulables de nature, caractéristiques (taille, poids) différentes et dire lequel est le plus grand (ou le plus petit)</v>
      </c>
      <c r="K62" s="48" t="str">
        <f>VLOOKUP(G62,'Type Exo'!A:C,3,0)</f>
        <v>Exercice où il faut trouver la bonne réponse parmi 2 possibles</v>
      </c>
      <c r="L62" s="48"/>
      <c r="M62" s="48">
        <f>IF(NOT(ISNA(VLOOKUP(CONCATENATE($H62,"-",$G62),'Question ClasseLeçonActTyprep'!$I:$L,4,0))), VLOOKUP(CONCATENATE($H62,"-",$G62),'Question ClasseLeçonActTyprep'!$I:$L,4,0), IF(NOT(ISNA(VLOOKUP(CONCATENATE(MID($H62,1,LEN($H62)-2),"--*",$G62),'Question ClasseLeçonActTyprep'!$I:$L,4,0))), VLOOKUP(CONCATENATE(MID($H62,1,LEN($H62)-2),"--*",$G62),'Question ClasseLeçonActTyprep'!$I:$L,4,0), IF(NOT(ISNA(VLOOKUP(CONCATENATE(MID($H62,1,LEN($H62)-4),"---*",$G62),'Question ClasseLeçonActTyprep'!$I:$L,4,0))), VLOOKUP(CONCATENATE(MID($H62,1,LEN($H62)-4),"---*",$G62),'Question ClasseLeçonActTyprep'!$I:$L,4,0), IF(NOT(ISNA(VLOOKUP(CONCATENATE(MID($H62,1,LEN($H62)-5),"----*",$G62),'Question ClasseLeçonActTyprep'!$I:$L,4,0))), VLOOKUP(CONCATENATE(MID($H62,1,LEN($H62)-6),"----*",$G62),'Question ClasseLeçonActTyprep'!$I:$L,4,0), 0))))</f>
        <v>0</v>
      </c>
      <c r="N62" s="86">
        <f t="shared" si="2"/>
        <v>0</v>
      </c>
      <c r="O62"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de nature, caractéristiques (taille, poids) différentes et dire lequel est le plus grand (ou le plus petit)', '', 'B1', '4', 'GSM', 'CC', 'M');</v>
      </c>
    </row>
    <row r="63" spans="1:15" s="87" customFormat="1" ht="87" x14ac:dyDescent="0.35">
      <c r="A63" s="12" t="s">
        <v>75</v>
      </c>
      <c r="B63" s="85" t="s">
        <v>671</v>
      </c>
      <c r="C63" s="9" t="str">
        <f t="shared" si="0"/>
        <v>GSM-CC</v>
      </c>
      <c r="D63" s="85" t="s">
        <v>87</v>
      </c>
      <c r="E63" s="85" t="str">
        <f>VLOOKUP(D63,'Phase apprent &amp; Nature activ'!A$11:B$14,2,0)</f>
        <v>Manipulation/Entrainement</v>
      </c>
      <c r="F63" s="85">
        <v>4</v>
      </c>
      <c r="G63" s="85" t="s">
        <v>951</v>
      </c>
      <c r="H63" s="85" t="str">
        <f t="shared" si="1"/>
        <v>GSM-CC-M-4-B2</v>
      </c>
      <c r="I63" s="48" t="str">
        <f>CONCATENATE(VLOOKUP(CONCATENATE(A63,"-",B63,"-",D63,"-",F63),'Activités par classe-leçon-nat'!G:H,2,0)," - ",E63)</f>
        <v>Apprendre la comparaison par la manipulation (pour faire comprendre que ce n'est pas la taille d'un cube ou d'un ballon qui compte) - Manipulation/Entrainement</v>
      </c>
      <c r="J63" s="48" t="str">
        <f>VLOOKUP(CONCATENATE($A63,"-",$B63,"-",$D63,"-",$F63),'Activités par classe-leçon-nat'!G:J,3,0)</f>
        <v>L'enfant doit comparer deux ensembles d'items manipulables de nature, caractéristiques (taille, poids) différentes et dire lequel est le plus grand (ou le plus petit)</v>
      </c>
      <c r="K63" s="48" t="str">
        <f>VLOOKUP(G63,'Type Exo'!A:C,3,0)</f>
        <v>Exercice où il faut trouver la bonne réponse parmi 2 possibles (question alternative)</v>
      </c>
      <c r="L63" s="48"/>
      <c r="M63" s="48">
        <f>IF(NOT(ISNA(VLOOKUP(CONCATENATE($H63,"-",$G63),'Question ClasseLeçonActTyprep'!$I:$L,4,0))), VLOOKUP(CONCATENATE($H63,"-",$G63),'Question ClasseLeçonActTyprep'!$I:$L,4,0), IF(NOT(ISNA(VLOOKUP(CONCATENATE(MID($H63,1,LEN($H63)-2),"--*",$G63),'Question ClasseLeçonActTyprep'!$I:$L,4,0))), VLOOKUP(CONCATENATE(MID($H63,1,LEN($H63)-2),"--*",$G63),'Question ClasseLeçonActTyprep'!$I:$L,4,0), IF(NOT(ISNA(VLOOKUP(CONCATENATE(MID($H63,1,LEN($H63)-4),"---*",$G63),'Question ClasseLeçonActTyprep'!$I:$L,4,0))), VLOOKUP(CONCATENATE(MID($H63,1,LEN($H63)-4),"---*",$G63),'Question ClasseLeçonActTyprep'!$I:$L,4,0), IF(NOT(ISNA(VLOOKUP(CONCATENATE(MID($H63,1,LEN($H63)-5),"----*",$G63),'Question ClasseLeçonActTyprep'!$I:$L,4,0))), VLOOKUP(CONCATENATE(MID($H63,1,LEN($H63)-6),"----*",$G63),'Question ClasseLeçonActTyprep'!$I:$L,4,0), 0))))</f>
        <v>0</v>
      </c>
      <c r="N63" s="86">
        <f t="shared" si="2"/>
        <v>0</v>
      </c>
      <c r="O63"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de nature, caractéristiques (taille, poids) différentes et dire lequel est le plus grand (ou le plus petit)', '', 'B2', '4', 'GSM', 'CC', 'M');</v>
      </c>
    </row>
    <row r="64" spans="1:15" s="87" customFormat="1" ht="87" x14ac:dyDescent="0.35">
      <c r="A64" s="12" t="s">
        <v>75</v>
      </c>
      <c r="B64" s="85" t="s">
        <v>671</v>
      </c>
      <c r="C64" s="9" t="str">
        <f t="shared" si="0"/>
        <v>GSM-CC</v>
      </c>
      <c r="D64" s="85" t="s">
        <v>87</v>
      </c>
      <c r="E64" s="85" t="str">
        <f>VLOOKUP(D64,'Phase apprent &amp; Nature activ'!A$11:B$14,2,0)</f>
        <v>Manipulation/Entrainement</v>
      </c>
      <c r="F64" s="85">
        <v>4</v>
      </c>
      <c r="G64" s="85" t="s">
        <v>952</v>
      </c>
      <c r="H64" s="85" t="str">
        <f t="shared" si="1"/>
        <v>GSM-CC-M-4-Q1</v>
      </c>
      <c r="I64" s="48" t="str">
        <f>CONCATENATE(VLOOKUP(CONCATENATE(A64,"-",B64,"-",D64,"-",F64),'Activités par classe-leçon-nat'!G:H,2,0)," - ",E64)</f>
        <v>Apprendre la comparaison par la manipulation (pour faire comprendre que ce n'est pas la taille d'un cube ou d'un ballon qui compte) - Manipulation/Entrainement</v>
      </c>
      <c r="J64" s="48" t="str">
        <f>VLOOKUP(CONCATENATE($A64,"-",$B64,"-",$D64,"-",$F64),'Activités par classe-leçon-nat'!G:J,3,0)</f>
        <v>L'enfant doit comparer deux ensembles d'items manipulables de nature, caractéristiques (taille, poids) différentes et dire lequel est le plus grand (ou le plus petit)</v>
      </c>
      <c r="K64" s="48" t="str">
        <f>VLOOKUP(G64,'Type Exo'!A:C,3,0)</f>
        <v>Un exercice de type QCM</v>
      </c>
      <c r="L64" s="48"/>
      <c r="M64" s="48">
        <f>IF(NOT(ISNA(VLOOKUP(CONCATENATE($H64,"-",$G64),'Question ClasseLeçonActTyprep'!$I:$L,4,0))), VLOOKUP(CONCATENATE($H64,"-",$G64),'Question ClasseLeçonActTyprep'!$I:$L,4,0), IF(NOT(ISNA(VLOOKUP(CONCATENATE(MID($H64,1,LEN($H64)-2),"--*",$G64),'Question ClasseLeçonActTyprep'!$I:$L,4,0))), VLOOKUP(CONCATENATE(MID($H64,1,LEN($H64)-2),"--*",$G64),'Question ClasseLeçonActTyprep'!$I:$L,4,0), IF(NOT(ISNA(VLOOKUP(CONCATENATE(MID($H64,1,LEN($H64)-4),"---*",$G64),'Question ClasseLeçonActTyprep'!$I:$L,4,0))), VLOOKUP(CONCATENATE(MID($H64,1,LEN($H64)-4),"---*",$G64),'Question ClasseLeçonActTyprep'!$I:$L,4,0), IF(NOT(ISNA(VLOOKUP(CONCATENATE(MID($H64,1,LEN($H64)-5),"----*",$G64),'Question ClasseLeçonActTyprep'!$I:$L,4,0))), VLOOKUP(CONCATENATE(MID($H64,1,LEN($H64)-6),"----*",$G64),'Question ClasseLeçonActTyprep'!$I:$L,4,0), 0))))</f>
        <v>0</v>
      </c>
      <c r="N64" s="86">
        <f t="shared" si="2"/>
        <v>0</v>
      </c>
      <c r="O64"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de nature, caractéristiques (taille, poids) différentes et dire lequel est le plus grand (ou le plus petit)', '', 'Q1', '4', 'GSM', 'CC', 'M');</v>
      </c>
    </row>
    <row r="65" spans="1:15" s="87" customFormat="1" ht="87" x14ac:dyDescent="0.35">
      <c r="A65" s="12" t="s">
        <v>75</v>
      </c>
      <c r="B65" s="85" t="s">
        <v>671</v>
      </c>
      <c r="C65" s="9" t="str">
        <f t="shared" si="0"/>
        <v>GSM-CC</v>
      </c>
      <c r="D65" s="85" t="s">
        <v>87</v>
      </c>
      <c r="E65" s="85" t="str">
        <f>VLOOKUP(D65,'Phase apprent &amp; Nature activ'!A$11:B$14,2,0)</f>
        <v>Manipulation/Entrainement</v>
      </c>
      <c r="F65" s="85">
        <v>4</v>
      </c>
      <c r="G65" s="85" t="s">
        <v>953</v>
      </c>
      <c r="H65" s="85" t="str">
        <f t="shared" si="1"/>
        <v>GSM-CC-M-4-Q2</v>
      </c>
      <c r="I65" s="48" t="str">
        <f>CONCATENATE(VLOOKUP(CONCATENATE(A65,"-",B65,"-",D65,"-",F65),'Activités par classe-leçon-nat'!G:H,2,0)," - ",E65)</f>
        <v>Apprendre la comparaison par la manipulation (pour faire comprendre que ce n'est pas la taille d'un cube ou d'un ballon qui compte) - Manipulation/Entrainement</v>
      </c>
      <c r="J65" s="48" t="str">
        <f>VLOOKUP(CONCATENATE($A65,"-",$B65,"-",$D65,"-",$F65),'Activités par classe-leçon-nat'!G:J,3,0)</f>
        <v>L'enfant doit comparer deux ensembles d'items manipulables de nature, caractéristiques (taille, poids) différentes et dire lequel est le plus grand (ou le plus petit)</v>
      </c>
      <c r="K65" s="48" t="str">
        <f>VLOOKUP(G65,'Type Exo'!A:C,3,0)</f>
        <v>Un exercice de type QCM (question alternative / trouver l'intrus)</v>
      </c>
      <c r="L65" s="48"/>
      <c r="M65" s="48">
        <f>IF(NOT(ISNA(VLOOKUP(CONCATENATE($H65,"-",$G65),'Question ClasseLeçonActTyprep'!$I:$L,4,0))), VLOOKUP(CONCATENATE($H65,"-",$G65),'Question ClasseLeçonActTyprep'!$I:$L,4,0), IF(NOT(ISNA(VLOOKUP(CONCATENATE(MID($H65,1,LEN($H65)-2),"--*",$G65),'Question ClasseLeçonActTyprep'!$I:$L,4,0))), VLOOKUP(CONCATENATE(MID($H65,1,LEN($H65)-2),"--*",$G65),'Question ClasseLeçonActTyprep'!$I:$L,4,0), IF(NOT(ISNA(VLOOKUP(CONCATENATE(MID($H65,1,LEN($H65)-4),"---*",$G65),'Question ClasseLeçonActTyprep'!$I:$L,4,0))), VLOOKUP(CONCATENATE(MID($H65,1,LEN($H65)-4),"---*",$G65),'Question ClasseLeçonActTyprep'!$I:$L,4,0), IF(NOT(ISNA(VLOOKUP(CONCATENATE(MID($H65,1,LEN($H65)-5),"----*",$G65),'Question ClasseLeçonActTyprep'!$I:$L,4,0))), VLOOKUP(CONCATENATE(MID($H65,1,LEN($H65)-6),"----*",$G65),'Question ClasseLeçonActTyprep'!$I:$L,4,0), 0))))</f>
        <v>0</v>
      </c>
      <c r="N65" s="86">
        <f t="shared" si="2"/>
        <v>0</v>
      </c>
      <c r="O65" s="93" t="str">
        <f t="shared" si="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de nature, caractéristiques (taille, poids) différentes et dire lequel est le plus grand (ou le plus petit)', '', 'Q2', '4', 'GSM', 'CC', 'M');</v>
      </c>
    </row>
    <row r="66" spans="1:15" s="87" customFormat="1" ht="87" x14ac:dyDescent="0.35">
      <c r="A66" s="12" t="s">
        <v>75</v>
      </c>
      <c r="B66" s="85" t="s">
        <v>671</v>
      </c>
      <c r="C66" s="9" t="str">
        <f t="shared" ref="C66:C129" si="4">CONCATENATE(A66,"-",B66)</f>
        <v>GSM-CC</v>
      </c>
      <c r="D66" s="85" t="s">
        <v>87</v>
      </c>
      <c r="E66" s="85" t="str">
        <f>VLOOKUP(D66,'Phase apprent &amp; Nature activ'!A$11:B$14,2,0)</f>
        <v>Manipulation/Entrainement</v>
      </c>
      <c r="F66" s="85">
        <v>4</v>
      </c>
      <c r="G66" s="85" t="s">
        <v>628</v>
      </c>
      <c r="H66" s="85" t="str">
        <f t="shared" ref="H66:H129" si="5">CONCATENATE($A66,"-",$B66,"-",$D66,"-",$F66,"-",G66)</f>
        <v>GSM-CC-M-4-P</v>
      </c>
      <c r="I66" s="48" t="str">
        <f>CONCATENATE(VLOOKUP(CONCATENATE(A66,"-",B66,"-",D66,"-",F66),'Activités par classe-leçon-nat'!G:H,2,0)," - ",E66)</f>
        <v>Apprendre la comparaison par la manipulation (pour faire comprendre que ce n'est pas la taille d'un cube ou d'un ballon qui compte) - Manipulation/Entrainement</v>
      </c>
      <c r="J66" s="48" t="str">
        <f>VLOOKUP(CONCATENATE($A66,"-",$B66,"-",$D66,"-",$F66),'Activités par classe-leçon-nat'!G:J,3,0)</f>
        <v>L'enfant doit comparer deux ensembles d'items manipulables de nature, caractéristiques (taille, poids) différentes et dire lequel est le plus grand (ou le plus petit)</v>
      </c>
      <c r="K66" s="48" t="str">
        <f>VLOOKUP(G66,'Type Exo'!A:C,3,0)</f>
        <v>Un exercice où il faut relier des items entre eux par paire</v>
      </c>
      <c r="L66" s="48"/>
      <c r="M66" s="48">
        <f>IF(NOT(ISNA(VLOOKUP(CONCATENATE($H66,"-",$G66),'Question ClasseLeçonActTyprep'!$I:$L,4,0))), VLOOKUP(CONCATENATE($H66,"-",$G66),'Question ClasseLeçonActTyprep'!$I:$L,4,0), IF(NOT(ISNA(VLOOKUP(CONCATENATE(MID($H66,1,LEN($H66)-2),"--*",$G66),'Question ClasseLeçonActTyprep'!$I:$L,4,0))), VLOOKUP(CONCATENATE(MID($H66,1,LEN($H66)-2),"--*",$G66),'Question ClasseLeçonActTyprep'!$I:$L,4,0), IF(NOT(ISNA(VLOOKUP(CONCATENATE(MID($H66,1,LEN($H66)-4),"---*",$G66),'Question ClasseLeçonActTyprep'!$I:$L,4,0))), VLOOKUP(CONCATENATE(MID($H66,1,LEN($H66)-4),"---*",$G66),'Question ClasseLeçonActTyprep'!$I:$L,4,0), IF(NOT(ISNA(VLOOKUP(CONCATENATE(MID($H66,1,LEN($H66)-5),"----*",$G66),'Question ClasseLeçonActTyprep'!$I:$L,4,0))), VLOOKUP(CONCATENATE(MID($H66,1,LEN($H66)-6),"----*",$G66),'Question ClasseLeçonActTyprep'!$I:$L,4,0), 0))))</f>
        <v>0</v>
      </c>
      <c r="N66" s="86">
        <f t="shared" ref="N66:N129" si="6">IF(L66&lt;&gt;"",L66,M66)</f>
        <v>0</v>
      </c>
      <c r="O66" s="93" t="str">
        <f t="shared" ref="O66:O129" si="7">CONCATENATE("INSERT INTO `activite_clnt` (nom, description, objectif, consigne, typrep, num_activite, fk_classe_id, fk_lesson_id, fk_natureactiv_id) VALUES ('",SUBSTITUTE(I66,"'","''"),"', '",SUBSTITUTE(K66,"'","''"),"', '",SUBSTITUTE(J66,"'","''"),"', '",SUBSTITUTE(L66,"'","''"),"', '",G66,"', '",F66,"', '",A66,"', '",B66,"', '",D66,"');")</f>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de nature, caractéristiques (taille, poids) différentes et dire lequel est le plus grand (ou le plus petit)', '', 'P', '4', 'GSM', 'CC', 'M');</v>
      </c>
    </row>
    <row r="67" spans="1:15" s="87" customFormat="1" ht="87" x14ac:dyDescent="0.35">
      <c r="A67" s="12" t="s">
        <v>75</v>
      </c>
      <c r="B67" s="85" t="s">
        <v>671</v>
      </c>
      <c r="C67" s="9" t="str">
        <f t="shared" si="4"/>
        <v>GSM-CC</v>
      </c>
      <c r="D67" s="85" t="s">
        <v>87</v>
      </c>
      <c r="E67" s="85" t="str">
        <f>VLOOKUP(D67,'Phase apprent &amp; Nature activ'!A$11:B$14,2,0)</f>
        <v>Manipulation/Entrainement</v>
      </c>
      <c r="F67" s="85">
        <v>4</v>
      </c>
      <c r="G67" s="85" t="s">
        <v>87</v>
      </c>
      <c r="H67" s="85" t="str">
        <f t="shared" si="5"/>
        <v>GSM-CC-M-4-M</v>
      </c>
      <c r="I67" s="48" t="str">
        <f>CONCATENATE(VLOOKUP(CONCATENATE(A67,"-",B67,"-",D67,"-",F67),'Activités par classe-leçon-nat'!G:H,2,0)," - ",E67)</f>
        <v>Apprendre la comparaison par la manipulation (pour faire comprendre que ce n'est pas la taille d'un cube ou d'un ballon qui compte) - Manipulation/Entrainement</v>
      </c>
      <c r="J67" s="48" t="str">
        <f>VLOOKUP(CONCATENATE($A67,"-",$B67,"-",$D67,"-",$F67),'Activités par classe-leçon-nat'!G:J,3,0)</f>
        <v>L'enfant doit comparer deux ensembles d'items manipulables de nature, caractéristiques (taille, poids) différentes et dire lequel est le plus grand (ou le plus petit)</v>
      </c>
      <c r="K67" s="48" t="str">
        <f>VLOOKUP(G67,'Type Exo'!A:C,3,0)</f>
        <v>Un exercice de type Memory</v>
      </c>
      <c r="L67" s="48"/>
      <c r="M67" s="48">
        <f>IF(NOT(ISNA(VLOOKUP(CONCATENATE($H67,"-",$G67),'Question ClasseLeçonActTyprep'!$I:$L,4,0))), VLOOKUP(CONCATENATE($H67,"-",$G67),'Question ClasseLeçonActTyprep'!$I:$L,4,0), IF(NOT(ISNA(VLOOKUP(CONCATENATE(MID($H67,1,LEN($H67)-2),"--*",$G67),'Question ClasseLeçonActTyprep'!$I:$L,4,0))), VLOOKUP(CONCATENATE(MID($H67,1,LEN($H67)-2),"--*",$G67),'Question ClasseLeçonActTyprep'!$I:$L,4,0), IF(NOT(ISNA(VLOOKUP(CONCATENATE(MID($H67,1,LEN($H67)-4),"---*",$G67),'Question ClasseLeçonActTyprep'!$I:$L,4,0))), VLOOKUP(CONCATENATE(MID($H67,1,LEN($H67)-4),"---*",$G67),'Question ClasseLeçonActTyprep'!$I:$L,4,0), IF(NOT(ISNA(VLOOKUP(CONCATENATE(MID($H67,1,LEN($H67)-5),"----*",$G67),'Question ClasseLeçonActTyprep'!$I:$L,4,0))), VLOOKUP(CONCATENATE(MID($H67,1,LEN($H67)-6),"----*",$G67),'Question ClasseLeçonActTyprep'!$I:$L,4,0), 0))))</f>
        <v>0</v>
      </c>
      <c r="N67" s="86">
        <f t="shared" si="6"/>
        <v>0</v>
      </c>
      <c r="O67" s="93" t="str">
        <f t="shared" si="7"/>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de nature, caractéristiques (taille, poids) différentes et dire lequel est le plus grand (ou le plus petit)', '', 'M', '4', 'GSM', 'CC', 'M');</v>
      </c>
    </row>
    <row r="68" spans="1:15" s="87" customFormat="1" ht="87" x14ac:dyDescent="0.35">
      <c r="A68" s="12" t="s">
        <v>75</v>
      </c>
      <c r="B68" s="85" t="s">
        <v>671</v>
      </c>
      <c r="C68" s="9" t="str">
        <f t="shared" si="4"/>
        <v>GSM-CC</v>
      </c>
      <c r="D68" s="85" t="s">
        <v>87</v>
      </c>
      <c r="E68" s="85" t="str">
        <f>VLOOKUP(D68,'Phase apprent &amp; Nature activ'!A$11:B$14,2,0)</f>
        <v>Manipulation/Entrainement</v>
      </c>
      <c r="F68" s="85">
        <v>4</v>
      </c>
      <c r="G68" s="85" t="s">
        <v>835</v>
      </c>
      <c r="H68" s="85" t="str">
        <f t="shared" si="5"/>
        <v>GSM-CC-M-4-T</v>
      </c>
      <c r="I68" s="48" t="str">
        <f>CONCATENATE(VLOOKUP(CONCATENATE(A68,"-",B68,"-",D68,"-",F68),'Activités par classe-leçon-nat'!G:H,2,0)," - ",E68)</f>
        <v>Apprendre la comparaison par la manipulation (pour faire comprendre que ce n'est pas la taille d'un cube ou d'un ballon qui compte) - Manipulation/Entrainement</v>
      </c>
      <c r="J68" s="48" t="str">
        <f>VLOOKUP(CONCATENATE($A68,"-",$B68,"-",$D68,"-",$F68),'Activités par classe-leçon-nat'!G:J,3,0)</f>
        <v>L'enfant doit comparer deux ensembles d'items manipulables de nature, caractéristiques (taille, poids) différentes et dire lequel est le plus grand (ou le plus petit)</v>
      </c>
      <c r="K68" s="48" t="str">
        <f>VLOOKUP(G68,'Type Exo'!A:C,3,0)</f>
        <v>Un exercice à trous</v>
      </c>
      <c r="L68" s="48"/>
      <c r="M68" s="48">
        <f>IF(NOT(ISNA(VLOOKUP(CONCATENATE($H68,"-",$G68),'Question ClasseLeçonActTyprep'!$I:$L,4,0))), VLOOKUP(CONCATENATE($H68,"-",$G68),'Question ClasseLeçonActTyprep'!$I:$L,4,0), IF(NOT(ISNA(VLOOKUP(CONCATENATE(MID($H68,1,LEN($H68)-2),"--*",$G68),'Question ClasseLeçonActTyprep'!$I:$L,4,0))), VLOOKUP(CONCATENATE(MID($H68,1,LEN($H68)-2),"--*",$G68),'Question ClasseLeçonActTyprep'!$I:$L,4,0), IF(NOT(ISNA(VLOOKUP(CONCATENATE(MID($H68,1,LEN($H68)-4),"---*",$G68),'Question ClasseLeçonActTyprep'!$I:$L,4,0))), VLOOKUP(CONCATENATE(MID($H68,1,LEN($H68)-4),"---*",$G68),'Question ClasseLeçonActTyprep'!$I:$L,4,0), IF(NOT(ISNA(VLOOKUP(CONCATENATE(MID($H68,1,LEN($H68)-5),"----*",$G68),'Question ClasseLeçonActTyprep'!$I:$L,4,0))), VLOOKUP(CONCATENATE(MID($H68,1,LEN($H68)-6),"----*",$G68),'Question ClasseLeçonActTyprep'!$I:$L,4,0), 0))))</f>
        <v>0</v>
      </c>
      <c r="N68" s="86">
        <f t="shared" si="6"/>
        <v>0</v>
      </c>
      <c r="O68" s="93" t="str">
        <f t="shared" si="7"/>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de nature, caractéristiques (taille, poids) différentes et dire lequel est le plus grand (ou le plus petit)', '', 'T', '4', 'GSM', 'CC', 'M');</v>
      </c>
    </row>
    <row r="69" spans="1:15" s="87" customFormat="1" ht="58" x14ac:dyDescent="0.35">
      <c r="A69" s="12" t="s">
        <v>75</v>
      </c>
      <c r="B69" s="85" t="s">
        <v>671</v>
      </c>
      <c r="C69" s="9" t="str">
        <f t="shared" si="4"/>
        <v>GSM-CC</v>
      </c>
      <c r="D69" s="85" t="s">
        <v>640</v>
      </c>
      <c r="E69" s="85" t="str">
        <f>VLOOKUP(D69,'Phase apprent &amp; Nature activ'!A$11:B$14,2,0)</f>
        <v>Formalisation</v>
      </c>
      <c r="F69" s="85">
        <v>1</v>
      </c>
      <c r="G69" s="85" t="s">
        <v>735</v>
      </c>
      <c r="H69" s="85" t="str">
        <f t="shared" si="5"/>
        <v>GSM-CC-F-1-B1</v>
      </c>
      <c r="I69" s="48" t="str">
        <f>CONCATENATE(VLOOKUP(CONCATENATE(A69,"-",B69,"-",D69,"-",F69),'Activités par classe-leçon-nat'!G:H,2,0)," - ",E69)</f>
        <v>Apprendre la comparaison sur la base d'images - Formalisation</v>
      </c>
      <c r="J69" s="48" t="str">
        <f>VLOOKUP(CONCATENATE($A69,"-",$B69,"-",$D69,"-",$F69),'Activités par classe-leçon-nat'!G:J,3,0)</f>
        <v>L'enfant doit comparer deux ensembles d'items identiques et dire lequel est le plus grand (ou le plus petit)</v>
      </c>
      <c r="K69" s="48" t="str">
        <f>VLOOKUP(G69,'Type Exo'!A:C,3,0)</f>
        <v>Exercice où il faut trouver la bonne réponse parmi 2 possibles</v>
      </c>
      <c r="L69" s="48"/>
      <c r="M69" s="48">
        <f>IF(NOT(ISNA(VLOOKUP(CONCATENATE($H69,"-",$G69),'Question ClasseLeçonActTyprep'!$I:$L,4,0))), VLOOKUP(CONCATENATE($H69,"-",$G69),'Question ClasseLeçonActTyprep'!$I:$L,4,0), IF(NOT(ISNA(VLOOKUP(CONCATENATE(MID($H69,1,LEN($H69)-2),"--*",$G69),'Question ClasseLeçonActTyprep'!$I:$L,4,0))), VLOOKUP(CONCATENATE(MID($H69,1,LEN($H69)-2),"--*",$G69),'Question ClasseLeçonActTyprep'!$I:$L,4,0), IF(NOT(ISNA(VLOOKUP(CONCATENATE(MID($H69,1,LEN($H69)-4),"---*",$G69),'Question ClasseLeçonActTyprep'!$I:$L,4,0))), VLOOKUP(CONCATENATE(MID($H69,1,LEN($H69)-4),"---*",$G69),'Question ClasseLeçonActTyprep'!$I:$L,4,0), IF(NOT(ISNA(VLOOKUP(CONCATENATE(MID($H69,1,LEN($H69)-5),"----*",$G69),'Question ClasseLeçonActTyprep'!$I:$L,4,0))), VLOOKUP(CONCATENATE(MID($H69,1,LEN($H69)-6),"----*",$G69),'Question ClasseLeçonActTyprep'!$I:$L,4,0), 0))))</f>
        <v>0</v>
      </c>
      <c r="N69" s="86">
        <f t="shared" si="6"/>
        <v>0</v>
      </c>
      <c r="O69" s="93" t="str">
        <f t="shared" si="7"/>
        <v>INSERT INTO `activite_clnt` (nom, description, objectif, consigne, typrep, num_activite, fk_classe_id, fk_lesson_id, fk_natureactiv_id) VALUES ('Apprendre la comparaison sur la base d''images - Formalisation', 'Exercice où il faut trouver la bonne réponse parmi 2 possibles', 'L''enfant doit comparer deux ensembles d''items identiques et dire lequel est le plus grand (ou le plus petit)', '', 'B1', '1', 'GSM', 'CC', 'F');</v>
      </c>
    </row>
    <row r="70" spans="1:15" s="87" customFormat="1" ht="72.5" x14ac:dyDescent="0.35">
      <c r="A70" s="12" t="s">
        <v>75</v>
      </c>
      <c r="B70" s="85" t="s">
        <v>671</v>
      </c>
      <c r="C70" s="9" t="str">
        <f t="shared" si="4"/>
        <v>GSM-CC</v>
      </c>
      <c r="D70" s="85" t="s">
        <v>640</v>
      </c>
      <c r="E70" s="85" t="str">
        <f>VLOOKUP(D70,'Phase apprent &amp; Nature activ'!A$11:B$14,2,0)</f>
        <v>Formalisation</v>
      </c>
      <c r="F70" s="85">
        <v>1</v>
      </c>
      <c r="G70" s="85" t="s">
        <v>951</v>
      </c>
      <c r="H70" s="85" t="str">
        <f t="shared" si="5"/>
        <v>GSM-CC-F-1-B2</v>
      </c>
      <c r="I70" s="48" t="str">
        <f>CONCATENATE(VLOOKUP(CONCATENATE(A70,"-",B70,"-",D70,"-",F70),'Activités par classe-leçon-nat'!G:H,2,0)," - ",E70)</f>
        <v>Apprendre la comparaison sur la base d'images - Formalisation</v>
      </c>
      <c r="J70" s="48" t="str">
        <f>VLOOKUP(CONCATENATE($A70,"-",$B70,"-",$D70,"-",$F70),'Activités par classe-leçon-nat'!G:J,3,0)</f>
        <v>L'enfant doit comparer deux ensembles d'items identiques et dire lequel est le plus grand (ou le plus petit)</v>
      </c>
      <c r="K70" s="48" t="str">
        <f>VLOOKUP(G70,'Type Exo'!A:C,3,0)</f>
        <v>Exercice où il faut trouver la bonne réponse parmi 2 possibles (question alternative)</v>
      </c>
      <c r="L70" s="48"/>
      <c r="M70" s="48">
        <f>IF(NOT(ISNA(VLOOKUP(CONCATENATE($H70,"-",$G70),'Question ClasseLeçonActTyprep'!$I:$L,4,0))), VLOOKUP(CONCATENATE($H70,"-",$G70),'Question ClasseLeçonActTyprep'!$I:$L,4,0), IF(NOT(ISNA(VLOOKUP(CONCATENATE(MID($H70,1,LEN($H70)-2),"--*",$G70),'Question ClasseLeçonActTyprep'!$I:$L,4,0))), VLOOKUP(CONCATENATE(MID($H70,1,LEN($H70)-2),"--*",$G70),'Question ClasseLeçonActTyprep'!$I:$L,4,0), IF(NOT(ISNA(VLOOKUP(CONCATENATE(MID($H70,1,LEN($H70)-4),"---*",$G70),'Question ClasseLeçonActTyprep'!$I:$L,4,0))), VLOOKUP(CONCATENATE(MID($H70,1,LEN($H70)-4),"---*",$G70),'Question ClasseLeçonActTyprep'!$I:$L,4,0), IF(NOT(ISNA(VLOOKUP(CONCATENATE(MID($H70,1,LEN($H70)-5),"----*",$G70),'Question ClasseLeçonActTyprep'!$I:$L,4,0))), VLOOKUP(CONCATENATE(MID($H70,1,LEN($H70)-6),"----*",$G70),'Question ClasseLeçonActTyprep'!$I:$L,4,0), 0))))</f>
        <v>0</v>
      </c>
      <c r="N70" s="86">
        <f t="shared" si="6"/>
        <v>0</v>
      </c>
      <c r="O70" s="93" t="str">
        <f t="shared" si="7"/>
        <v>INSERT INTO `activite_clnt` (nom, description, objectif, consigne, typrep, num_activite, fk_classe_id, fk_lesson_id, fk_natureactiv_id) VALUES ('Apprendre la comparaison sur la base d''images - Formalisation', 'Exercice où il faut trouver la bonne réponse parmi 2 possibles (question alternative)', 'L''enfant doit comparer deux ensembles d''items identiques et dire lequel est le plus grand (ou le plus petit)', '', 'B2', '1', 'GSM', 'CC', 'F');</v>
      </c>
    </row>
    <row r="71" spans="1:15" s="87" customFormat="1" ht="58" x14ac:dyDescent="0.35">
      <c r="A71" s="12" t="s">
        <v>75</v>
      </c>
      <c r="B71" s="85" t="s">
        <v>671</v>
      </c>
      <c r="C71" s="9" t="str">
        <f t="shared" si="4"/>
        <v>GSM-CC</v>
      </c>
      <c r="D71" s="85" t="s">
        <v>640</v>
      </c>
      <c r="E71" s="85" t="str">
        <f>VLOOKUP(D71,'Phase apprent &amp; Nature activ'!A$11:B$14,2,0)</f>
        <v>Formalisation</v>
      </c>
      <c r="F71" s="85">
        <v>1</v>
      </c>
      <c r="G71" s="85" t="s">
        <v>952</v>
      </c>
      <c r="H71" s="85" t="str">
        <f t="shared" si="5"/>
        <v>GSM-CC-F-1-Q1</v>
      </c>
      <c r="I71" s="48" t="str">
        <f>CONCATENATE(VLOOKUP(CONCATENATE(A71,"-",B71,"-",D71,"-",F71),'Activités par classe-leçon-nat'!G:H,2,0)," - ",E71)</f>
        <v>Apprendre la comparaison sur la base d'images - Formalisation</v>
      </c>
      <c r="J71" s="48" t="str">
        <f>VLOOKUP(CONCATENATE($A71,"-",$B71,"-",$D71,"-",$F71),'Activités par classe-leçon-nat'!G:J,3,0)</f>
        <v>L'enfant doit comparer deux ensembles d'items identiques et dire lequel est le plus grand (ou le plus petit)</v>
      </c>
      <c r="K71" s="48" t="str">
        <f>VLOOKUP(G71,'Type Exo'!A:C,3,0)</f>
        <v>Un exercice de type QCM</v>
      </c>
      <c r="L71" s="48"/>
      <c r="M71" s="48">
        <f>IF(NOT(ISNA(VLOOKUP(CONCATENATE($H71,"-",$G71),'Question ClasseLeçonActTyprep'!$I:$L,4,0))), VLOOKUP(CONCATENATE($H71,"-",$G71),'Question ClasseLeçonActTyprep'!$I:$L,4,0), IF(NOT(ISNA(VLOOKUP(CONCATENATE(MID($H71,1,LEN($H71)-2),"--*",$G71),'Question ClasseLeçonActTyprep'!$I:$L,4,0))), VLOOKUP(CONCATENATE(MID($H71,1,LEN($H71)-2),"--*",$G71),'Question ClasseLeçonActTyprep'!$I:$L,4,0), IF(NOT(ISNA(VLOOKUP(CONCATENATE(MID($H71,1,LEN($H71)-4),"---*",$G71),'Question ClasseLeçonActTyprep'!$I:$L,4,0))), VLOOKUP(CONCATENATE(MID($H71,1,LEN($H71)-4),"---*",$G71),'Question ClasseLeçonActTyprep'!$I:$L,4,0), IF(NOT(ISNA(VLOOKUP(CONCATENATE(MID($H71,1,LEN($H71)-5),"----*",$G71),'Question ClasseLeçonActTyprep'!$I:$L,4,0))), VLOOKUP(CONCATENATE(MID($H71,1,LEN($H71)-6),"----*",$G71),'Question ClasseLeçonActTyprep'!$I:$L,4,0), 0))))</f>
        <v>0</v>
      </c>
      <c r="N71" s="86">
        <f t="shared" si="6"/>
        <v>0</v>
      </c>
      <c r="O71" s="93" t="str">
        <f t="shared" si="7"/>
        <v>INSERT INTO `activite_clnt` (nom, description, objectif, consigne, typrep, num_activite, fk_classe_id, fk_lesson_id, fk_natureactiv_id) VALUES ('Apprendre la comparaison sur la base d''images - Formalisation', 'Un exercice de type QCM', 'L''enfant doit comparer deux ensembles d''items identiques et dire lequel est le plus grand (ou le plus petit)', '', 'Q1', '1', 'GSM', 'CC', 'F');</v>
      </c>
    </row>
    <row r="72" spans="1:15" s="87" customFormat="1" ht="58" x14ac:dyDescent="0.35">
      <c r="A72" s="12" t="s">
        <v>75</v>
      </c>
      <c r="B72" s="85" t="s">
        <v>671</v>
      </c>
      <c r="C72" s="9" t="str">
        <f t="shared" si="4"/>
        <v>GSM-CC</v>
      </c>
      <c r="D72" s="85" t="s">
        <v>640</v>
      </c>
      <c r="E72" s="85" t="str">
        <f>VLOOKUP(D72,'Phase apprent &amp; Nature activ'!A$11:B$14,2,0)</f>
        <v>Formalisation</v>
      </c>
      <c r="F72" s="85">
        <v>1</v>
      </c>
      <c r="G72" s="85" t="s">
        <v>953</v>
      </c>
      <c r="H72" s="85" t="str">
        <f t="shared" si="5"/>
        <v>GSM-CC-F-1-Q2</v>
      </c>
      <c r="I72" s="48" t="str">
        <f>CONCATENATE(VLOOKUP(CONCATENATE(A72,"-",B72,"-",D72,"-",F72),'Activités par classe-leçon-nat'!G:H,2,0)," - ",E72)</f>
        <v>Apprendre la comparaison sur la base d'images - Formalisation</v>
      </c>
      <c r="J72" s="48" t="str">
        <f>VLOOKUP(CONCATENATE($A72,"-",$B72,"-",$D72,"-",$F72),'Activités par classe-leçon-nat'!G:J,3,0)</f>
        <v>L'enfant doit comparer deux ensembles d'items identiques et dire lequel est le plus grand (ou le plus petit)</v>
      </c>
      <c r="K72" s="48" t="str">
        <f>VLOOKUP(G72,'Type Exo'!A:C,3,0)</f>
        <v>Un exercice de type QCM (question alternative / trouver l'intrus)</v>
      </c>
      <c r="L72" s="48"/>
      <c r="M72" s="48">
        <f>IF(NOT(ISNA(VLOOKUP(CONCATENATE($H72,"-",$G72),'Question ClasseLeçonActTyprep'!$I:$L,4,0))), VLOOKUP(CONCATENATE($H72,"-",$G72),'Question ClasseLeçonActTyprep'!$I:$L,4,0), IF(NOT(ISNA(VLOOKUP(CONCATENATE(MID($H72,1,LEN($H72)-2),"--*",$G72),'Question ClasseLeçonActTyprep'!$I:$L,4,0))), VLOOKUP(CONCATENATE(MID($H72,1,LEN($H72)-2),"--*",$G72),'Question ClasseLeçonActTyprep'!$I:$L,4,0), IF(NOT(ISNA(VLOOKUP(CONCATENATE(MID($H72,1,LEN($H72)-4),"---*",$G72),'Question ClasseLeçonActTyprep'!$I:$L,4,0))), VLOOKUP(CONCATENATE(MID($H72,1,LEN($H72)-4),"---*",$G72),'Question ClasseLeçonActTyprep'!$I:$L,4,0), IF(NOT(ISNA(VLOOKUP(CONCATENATE(MID($H72,1,LEN($H72)-5),"----*",$G72),'Question ClasseLeçonActTyprep'!$I:$L,4,0))), VLOOKUP(CONCATENATE(MID($H72,1,LEN($H72)-6),"----*",$G72),'Question ClasseLeçonActTyprep'!$I:$L,4,0), 0))))</f>
        <v>0</v>
      </c>
      <c r="N72" s="86">
        <f t="shared" si="6"/>
        <v>0</v>
      </c>
      <c r="O72" s="93" t="str">
        <f t="shared" si="7"/>
        <v>INSERT INTO `activite_clnt` (nom, description, objectif, consigne, typrep, num_activite, fk_classe_id, fk_lesson_id, fk_natureactiv_id) VALUES ('Apprendre la comparaison sur la base d''images - Formalisation', 'Un exercice de type QCM (question alternative / trouver l''intrus)', 'L''enfant doit comparer deux ensembles d''items identiques et dire lequel est le plus grand (ou le plus petit)', '', 'Q2', '1', 'GSM', 'CC', 'F');</v>
      </c>
    </row>
    <row r="73" spans="1:15" s="87" customFormat="1" ht="58" x14ac:dyDescent="0.35">
      <c r="A73" s="12" t="s">
        <v>75</v>
      </c>
      <c r="B73" s="85" t="s">
        <v>671</v>
      </c>
      <c r="C73" s="9" t="str">
        <f t="shared" si="4"/>
        <v>GSM-CC</v>
      </c>
      <c r="D73" s="85" t="s">
        <v>640</v>
      </c>
      <c r="E73" s="85" t="str">
        <f>VLOOKUP(D73,'Phase apprent &amp; Nature activ'!A$11:B$14,2,0)</f>
        <v>Formalisation</v>
      </c>
      <c r="F73" s="85">
        <v>1</v>
      </c>
      <c r="G73" s="85" t="s">
        <v>628</v>
      </c>
      <c r="H73" s="85" t="str">
        <f t="shared" si="5"/>
        <v>GSM-CC-F-1-P</v>
      </c>
      <c r="I73" s="48" t="str">
        <f>CONCATENATE(VLOOKUP(CONCATENATE(A73,"-",B73,"-",D73,"-",F73),'Activités par classe-leçon-nat'!G:H,2,0)," - ",E73)</f>
        <v>Apprendre la comparaison sur la base d'images - Formalisation</v>
      </c>
      <c r="J73" s="48" t="str">
        <f>VLOOKUP(CONCATENATE($A73,"-",$B73,"-",$D73,"-",$F73),'Activités par classe-leçon-nat'!G:J,3,0)</f>
        <v>L'enfant doit comparer deux ensembles d'items identiques et dire lequel est le plus grand (ou le plus petit)</v>
      </c>
      <c r="K73" s="48" t="str">
        <f>VLOOKUP(G73,'Type Exo'!A:C,3,0)</f>
        <v>Un exercice où il faut relier des items entre eux par paire</v>
      </c>
      <c r="L73" s="48"/>
      <c r="M73" s="48">
        <f>IF(NOT(ISNA(VLOOKUP(CONCATENATE($H73,"-",$G73),'Question ClasseLeçonActTyprep'!$I:$L,4,0))), VLOOKUP(CONCATENATE($H73,"-",$G73),'Question ClasseLeçonActTyprep'!$I:$L,4,0), IF(NOT(ISNA(VLOOKUP(CONCATENATE(MID($H73,1,LEN($H73)-2),"--*",$G73),'Question ClasseLeçonActTyprep'!$I:$L,4,0))), VLOOKUP(CONCATENATE(MID($H73,1,LEN($H73)-2),"--*",$G73),'Question ClasseLeçonActTyprep'!$I:$L,4,0), IF(NOT(ISNA(VLOOKUP(CONCATENATE(MID($H73,1,LEN($H73)-4),"---*",$G73),'Question ClasseLeçonActTyprep'!$I:$L,4,0))), VLOOKUP(CONCATENATE(MID($H73,1,LEN($H73)-4),"---*",$G73),'Question ClasseLeçonActTyprep'!$I:$L,4,0), IF(NOT(ISNA(VLOOKUP(CONCATENATE(MID($H73,1,LEN($H73)-5),"----*",$G73),'Question ClasseLeçonActTyprep'!$I:$L,4,0))), VLOOKUP(CONCATENATE(MID($H73,1,LEN($H73)-6),"----*",$G73),'Question ClasseLeçonActTyprep'!$I:$L,4,0), 0))))</f>
        <v>0</v>
      </c>
      <c r="N73" s="86">
        <f t="shared" si="6"/>
        <v>0</v>
      </c>
      <c r="O73" s="93" t="str">
        <f t="shared" si="7"/>
        <v>INSERT INTO `activite_clnt` (nom, description, objectif, consigne, typrep, num_activite, fk_classe_id, fk_lesson_id, fk_natureactiv_id) VALUES ('Apprendre la comparaison sur la base d''images - Formalisation', 'Un exercice où il faut relier des items entre eux par paire', 'L''enfant doit comparer deux ensembles d''items identiques et dire lequel est le plus grand (ou le plus petit)', '', 'P', '1', 'GSM', 'CC', 'F');</v>
      </c>
    </row>
    <row r="74" spans="1:15" s="87" customFormat="1" ht="58" x14ac:dyDescent="0.35">
      <c r="A74" s="12" t="s">
        <v>75</v>
      </c>
      <c r="B74" s="85" t="s">
        <v>671</v>
      </c>
      <c r="C74" s="9" t="str">
        <f t="shared" si="4"/>
        <v>GSM-CC</v>
      </c>
      <c r="D74" s="85" t="s">
        <v>640</v>
      </c>
      <c r="E74" s="85" t="str">
        <f>VLOOKUP(D74,'Phase apprent &amp; Nature activ'!A$11:B$14,2,0)</f>
        <v>Formalisation</v>
      </c>
      <c r="F74" s="85">
        <v>1</v>
      </c>
      <c r="G74" s="85" t="s">
        <v>87</v>
      </c>
      <c r="H74" s="85" t="str">
        <f t="shared" si="5"/>
        <v>GSM-CC-F-1-M</v>
      </c>
      <c r="I74" s="48" t="str">
        <f>CONCATENATE(VLOOKUP(CONCATENATE(A74,"-",B74,"-",D74,"-",F74),'Activités par classe-leçon-nat'!G:H,2,0)," - ",E74)</f>
        <v>Apprendre la comparaison sur la base d'images - Formalisation</v>
      </c>
      <c r="J74" s="48" t="str">
        <f>VLOOKUP(CONCATENATE($A74,"-",$B74,"-",$D74,"-",$F74),'Activités par classe-leçon-nat'!G:J,3,0)</f>
        <v>L'enfant doit comparer deux ensembles d'items identiques et dire lequel est le plus grand (ou le plus petit)</v>
      </c>
      <c r="K74" s="48" t="str">
        <f>VLOOKUP(G74,'Type Exo'!A:C,3,0)</f>
        <v>Un exercice de type Memory</v>
      </c>
      <c r="L74" s="48"/>
      <c r="M74" s="48">
        <f>IF(NOT(ISNA(VLOOKUP(CONCATENATE($H74,"-",$G74),'Question ClasseLeçonActTyprep'!$I:$L,4,0))), VLOOKUP(CONCATENATE($H74,"-",$G74),'Question ClasseLeçonActTyprep'!$I:$L,4,0), IF(NOT(ISNA(VLOOKUP(CONCATENATE(MID($H74,1,LEN($H74)-2),"--*",$G74),'Question ClasseLeçonActTyprep'!$I:$L,4,0))), VLOOKUP(CONCATENATE(MID($H74,1,LEN($H74)-2),"--*",$G74),'Question ClasseLeçonActTyprep'!$I:$L,4,0), IF(NOT(ISNA(VLOOKUP(CONCATENATE(MID($H74,1,LEN($H74)-4),"---*",$G74),'Question ClasseLeçonActTyprep'!$I:$L,4,0))), VLOOKUP(CONCATENATE(MID($H74,1,LEN($H74)-4),"---*",$G74),'Question ClasseLeçonActTyprep'!$I:$L,4,0), IF(NOT(ISNA(VLOOKUP(CONCATENATE(MID($H74,1,LEN($H74)-5),"----*",$G74),'Question ClasseLeçonActTyprep'!$I:$L,4,0))), VLOOKUP(CONCATENATE(MID($H74,1,LEN($H74)-6),"----*",$G74),'Question ClasseLeçonActTyprep'!$I:$L,4,0), 0))))</f>
        <v>0</v>
      </c>
      <c r="N74" s="86">
        <f t="shared" si="6"/>
        <v>0</v>
      </c>
      <c r="O74" s="93" t="str">
        <f t="shared" si="7"/>
        <v>INSERT INTO `activite_clnt` (nom, description, objectif, consigne, typrep, num_activite, fk_classe_id, fk_lesson_id, fk_natureactiv_id) VALUES ('Apprendre la comparaison sur la base d''images - Formalisation', 'Un exercice de type Memory', 'L''enfant doit comparer deux ensembles d''items identiques et dire lequel est le plus grand (ou le plus petit)', '', 'M', '1', 'GSM', 'CC', 'F');</v>
      </c>
    </row>
    <row r="75" spans="1:15" s="87" customFormat="1" ht="58" x14ac:dyDescent="0.35">
      <c r="A75" s="12" t="s">
        <v>75</v>
      </c>
      <c r="B75" s="85" t="s">
        <v>671</v>
      </c>
      <c r="C75" s="9" t="str">
        <f t="shared" si="4"/>
        <v>GSM-CC</v>
      </c>
      <c r="D75" s="85" t="s">
        <v>640</v>
      </c>
      <c r="E75" s="85" t="str">
        <f>VLOOKUP(D75,'Phase apprent &amp; Nature activ'!A$11:B$14,2,0)</f>
        <v>Formalisation</v>
      </c>
      <c r="F75" s="85">
        <v>1</v>
      </c>
      <c r="G75" s="85" t="s">
        <v>835</v>
      </c>
      <c r="H75" s="85" t="str">
        <f t="shared" si="5"/>
        <v>GSM-CC-F-1-T</v>
      </c>
      <c r="I75" s="48" t="str">
        <f>CONCATENATE(VLOOKUP(CONCATENATE(A75,"-",B75,"-",D75,"-",F75),'Activités par classe-leçon-nat'!G:H,2,0)," - ",E75)</f>
        <v>Apprendre la comparaison sur la base d'images - Formalisation</v>
      </c>
      <c r="J75" s="48" t="str">
        <f>VLOOKUP(CONCATENATE($A75,"-",$B75,"-",$D75,"-",$F75),'Activités par classe-leçon-nat'!G:J,3,0)</f>
        <v>L'enfant doit comparer deux ensembles d'items identiques et dire lequel est le plus grand (ou le plus petit)</v>
      </c>
      <c r="K75" s="48" t="str">
        <f>VLOOKUP(G75,'Type Exo'!A:C,3,0)</f>
        <v>Un exercice à trous</v>
      </c>
      <c r="L75" s="48"/>
      <c r="M75" s="48">
        <f>IF(NOT(ISNA(VLOOKUP(CONCATENATE($H75,"-",$G75),'Question ClasseLeçonActTyprep'!$I:$L,4,0))), VLOOKUP(CONCATENATE($H75,"-",$G75),'Question ClasseLeçonActTyprep'!$I:$L,4,0), IF(NOT(ISNA(VLOOKUP(CONCATENATE(MID($H75,1,LEN($H75)-2),"--*",$G75),'Question ClasseLeçonActTyprep'!$I:$L,4,0))), VLOOKUP(CONCATENATE(MID($H75,1,LEN($H75)-2),"--*",$G75),'Question ClasseLeçonActTyprep'!$I:$L,4,0), IF(NOT(ISNA(VLOOKUP(CONCATENATE(MID($H75,1,LEN($H75)-4),"---*",$G75),'Question ClasseLeçonActTyprep'!$I:$L,4,0))), VLOOKUP(CONCATENATE(MID($H75,1,LEN($H75)-4),"---*",$G75),'Question ClasseLeçonActTyprep'!$I:$L,4,0), IF(NOT(ISNA(VLOOKUP(CONCATENATE(MID($H75,1,LEN($H75)-5),"----*",$G75),'Question ClasseLeçonActTyprep'!$I:$L,4,0))), VLOOKUP(CONCATENATE(MID($H75,1,LEN($H75)-6),"----*",$G75),'Question ClasseLeçonActTyprep'!$I:$L,4,0), 0))))</f>
        <v>0</v>
      </c>
      <c r="N75" s="86">
        <f t="shared" si="6"/>
        <v>0</v>
      </c>
      <c r="O75" s="93" t="str">
        <f t="shared" si="7"/>
        <v>INSERT INTO `activite_clnt` (nom, description, objectif, consigne, typrep, num_activite, fk_classe_id, fk_lesson_id, fk_natureactiv_id) VALUES ('Apprendre la comparaison sur la base d''images - Formalisation', 'Un exercice à trous', 'L''enfant doit comparer deux ensembles d''items identiques et dire lequel est le plus grand (ou le plus petit)', '', 'T', '1', 'GSM', 'CC', 'F');</v>
      </c>
    </row>
    <row r="76" spans="1:15" s="87" customFormat="1" ht="72.5" x14ac:dyDescent="0.35">
      <c r="A76" s="12" t="s">
        <v>75</v>
      </c>
      <c r="B76" s="85" t="s">
        <v>671</v>
      </c>
      <c r="C76" s="9" t="str">
        <f t="shared" si="4"/>
        <v>GSM-CC</v>
      </c>
      <c r="D76" s="85" t="s">
        <v>640</v>
      </c>
      <c r="E76" s="85" t="str">
        <f>VLOOKUP(D76,'Phase apprent &amp; Nature activ'!A$11:B$14,2,0)</f>
        <v>Formalisation</v>
      </c>
      <c r="F76" s="85">
        <v>2</v>
      </c>
      <c r="G76" s="85" t="s">
        <v>735</v>
      </c>
      <c r="H76" s="85" t="str">
        <f t="shared" si="5"/>
        <v>GSM-CC-F-2-B1</v>
      </c>
      <c r="I76" s="48" t="str">
        <f>CONCATENATE(VLOOKUP(CONCATENATE(A76,"-",B76,"-",D76,"-",F76),'Activités par classe-leçon-nat'!G:H,2,0)," - ",E76)</f>
        <v>Apprendre la comparaison sur la base d'images (pour faire comprendre que ce n'est pas la nature de l'objet qui compte) - Formalisation</v>
      </c>
      <c r="J76" s="48" t="str">
        <f>VLOOKUP(CONCATENATE($A76,"-",$B76,"-",$D76,"-",$F76),'Activités par classe-leçon-nat'!G:J,3,0)</f>
        <v>L'enfant doit comparer deux ensembles d'items différents et dire lequel est le plus grand (ou le plus petit)</v>
      </c>
      <c r="K76" s="48" t="str">
        <f>VLOOKUP(G76,'Type Exo'!A:C,3,0)</f>
        <v>Exercice où il faut trouver la bonne réponse parmi 2 possibles</v>
      </c>
      <c r="L76" s="48"/>
      <c r="M76" s="48">
        <f>IF(NOT(ISNA(VLOOKUP(CONCATENATE($H76,"-",$G76),'Question ClasseLeçonActTyprep'!$I:$L,4,0))), VLOOKUP(CONCATENATE($H76,"-",$G76),'Question ClasseLeçonActTyprep'!$I:$L,4,0), IF(NOT(ISNA(VLOOKUP(CONCATENATE(MID($H76,1,LEN($H76)-2),"--*",$G76),'Question ClasseLeçonActTyprep'!$I:$L,4,0))), VLOOKUP(CONCATENATE(MID($H76,1,LEN($H76)-2),"--*",$G76),'Question ClasseLeçonActTyprep'!$I:$L,4,0), IF(NOT(ISNA(VLOOKUP(CONCATENATE(MID($H76,1,LEN($H76)-4),"---*",$G76),'Question ClasseLeçonActTyprep'!$I:$L,4,0))), VLOOKUP(CONCATENATE(MID($H76,1,LEN($H76)-4),"---*",$G76),'Question ClasseLeçonActTyprep'!$I:$L,4,0), IF(NOT(ISNA(VLOOKUP(CONCATENATE(MID($H76,1,LEN($H76)-5),"----*",$G76),'Question ClasseLeçonActTyprep'!$I:$L,4,0))), VLOOKUP(CONCATENATE(MID($H76,1,LEN($H76)-6),"----*",$G76),'Question ClasseLeçonActTyprep'!$I:$L,4,0), 0))))</f>
        <v>0</v>
      </c>
      <c r="N76" s="86">
        <f t="shared" si="6"/>
        <v>0</v>
      </c>
      <c r="O76"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'Exercice où il faut trouver la bonne réponse parmi 2 possibles', 'L''enfant doit comparer deux ensembles d''items différents et dire lequel est le plus grand (ou le plus petit)', '', 'B1', '2', 'GSM', 'CC', 'F');</v>
      </c>
    </row>
    <row r="77" spans="1:15" s="87" customFormat="1" ht="72.5" x14ac:dyDescent="0.35">
      <c r="A77" s="12" t="s">
        <v>75</v>
      </c>
      <c r="B77" s="85" t="s">
        <v>671</v>
      </c>
      <c r="C77" s="9" t="str">
        <f t="shared" si="4"/>
        <v>GSM-CC</v>
      </c>
      <c r="D77" s="85" t="s">
        <v>640</v>
      </c>
      <c r="E77" s="85" t="str">
        <f>VLOOKUP(D77,'Phase apprent &amp; Nature activ'!A$11:B$14,2,0)</f>
        <v>Formalisation</v>
      </c>
      <c r="F77" s="85">
        <v>2</v>
      </c>
      <c r="G77" s="85" t="s">
        <v>951</v>
      </c>
      <c r="H77" s="85" t="str">
        <f t="shared" si="5"/>
        <v>GSM-CC-F-2-B2</v>
      </c>
      <c r="I77" s="48" t="str">
        <f>CONCATENATE(VLOOKUP(CONCATENATE(A77,"-",B77,"-",D77,"-",F77),'Activités par classe-leçon-nat'!G:H,2,0)," - ",E77)</f>
        <v>Apprendre la comparaison sur la base d'images (pour faire comprendre que ce n'est pas la nature de l'objet qui compte) - Formalisation</v>
      </c>
      <c r="J77" s="48" t="str">
        <f>VLOOKUP(CONCATENATE($A77,"-",$B77,"-",$D77,"-",$F77),'Activités par classe-leçon-nat'!G:J,3,0)</f>
        <v>L'enfant doit comparer deux ensembles d'items différents et dire lequel est le plus grand (ou le plus petit)</v>
      </c>
      <c r="K77" s="48" t="str">
        <f>VLOOKUP(G77,'Type Exo'!A:C,3,0)</f>
        <v>Exercice où il faut trouver la bonne réponse parmi 2 possibles (question alternative)</v>
      </c>
      <c r="L77" s="48"/>
      <c r="M77" s="48">
        <f>IF(NOT(ISNA(VLOOKUP(CONCATENATE($H77,"-",$G77),'Question ClasseLeçonActTyprep'!$I:$L,4,0))), VLOOKUP(CONCATENATE($H77,"-",$G77),'Question ClasseLeçonActTyprep'!$I:$L,4,0), IF(NOT(ISNA(VLOOKUP(CONCATENATE(MID($H77,1,LEN($H77)-2),"--*",$G77),'Question ClasseLeçonActTyprep'!$I:$L,4,0))), VLOOKUP(CONCATENATE(MID($H77,1,LEN($H77)-2),"--*",$G77),'Question ClasseLeçonActTyprep'!$I:$L,4,0), IF(NOT(ISNA(VLOOKUP(CONCATENATE(MID($H77,1,LEN($H77)-4),"---*",$G77),'Question ClasseLeçonActTyprep'!$I:$L,4,0))), VLOOKUP(CONCATENATE(MID($H77,1,LEN($H77)-4),"---*",$G77),'Question ClasseLeçonActTyprep'!$I:$L,4,0), IF(NOT(ISNA(VLOOKUP(CONCATENATE(MID($H77,1,LEN($H77)-5),"----*",$G77),'Question ClasseLeçonActTyprep'!$I:$L,4,0))), VLOOKUP(CONCATENATE(MID($H77,1,LEN($H77)-6),"----*",$G77),'Question ClasseLeçonActTyprep'!$I:$L,4,0), 0))))</f>
        <v>0</v>
      </c>
      <c r="N77" s="86">
        <f t="shared" si="6"/>
        <v>0</v>
      </c>
      <c r="O77"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'Exercice où il faut trouver la bonne réponse parmi 2 possibles (question alternative)', 'L''enfant doit comparer deux ensembles d''items différents et dire lequel est le plus grand (ou le plus petit)', '', 'B2', '2', 'GSM', 'CC', 'F');</v>
      </c>
    </row>
    <row r="78" spans="1:15" s="87" customFormat="1" ht="72.5" x14ac:dyDescent="0.35">
      <c r="A78" s="12" t="s">
        <v>75</v>
      </c>
      <c r="B78" s="85" t="s">
        <v>671</v>
      </c>
      <c r="C78" s="9" t="str">
        <f t="shared" si="4"/>
        <v>GSM-CC</v>
      </c>
      <c r="D78" s="85" t="s">
        <v>640</v>
      </c>
      <c r="E78" s="85" t="str">
        <f>VLOOKUP(D78,'Phase apprent &amp; Nature activ'!A$11:B$14,2,0)</f>
        <v>Formalisation</v>
      </c>
      <c r="F78" s="85">
        <v>2</v>
      </c>
      <c r="G78" s="85" t="s">
        <v>952</v>
      </c>
      <c r="H78" s="85" t="str">
        <f t="shared" si="5"/>
        <v>GSM-CC-F-2-Q1</v>
      </c>
      <c r="I78" s="48" t="str">
        <f>CONCATENATE(VLOOKUP(CONCATENATE(A78,"-",B78,"-",D78,"-",F78),'Activités par classe-leçon-nat'!G:H,2,0)," - ",E78)</f>
        <v>Apprendre la comparaison sur la base d'images (pour faire comprendre que ce n'est pas la nature de l'objet qui compte) - Formalisation</v>
      </c>
      <c r="J78" s="48" t="str">
        <f>VLOOKUP(CONCATENATE($A78,"-",$B78,"-",$D78,"-",$F78),'Activités par classe-leçon-nat'!G:J,3,0)</f>
        <v>L'enfant doit comparer deux ensembles d'items différents et dire lequel est le plus grand (ou le plus petit)</v>
      </c>
      <c r="K78" s="48" t="str">
        <f>VLOOKUP(G78,'Type Exo'!A:C,3,0)</f>
        <v>Un exercice de type QCM</v>
      </c>
      <c r="L78" s="48"/>
      <c r="M78" s="48">
        <f>IF(NOT(ISNA(VLOOKUP(CONCATENATE($H78,"-",$G78),'Question ClasseLeçonActTyprep'!$I:$L,4,0))), VLOOKUP(CONCATENATE($H78,"-",$G78),'Question ClasseLeçonActTyprep'!$I:$L,4,0), IF(NOT(ISNA(VLOOKUP(CONCATENATE(MID($H78,1,LEN($H78)-2),"--*",$G78),'Question ClasseLeçonActTyprep'!$I:$L,4,0))), VLOOKUP(CONCATENATE(MID($H78,1,LEN($H78)-2),"--*",$G78),'Question ClasseLeçonActTyprep'!$I:$L,4,0), IF(NOT(ISNA(VLOOKUP(CONCATENATE(MID($H78,1,LEN($H78)-4),"---*",$G78),'Question ClasseLeçonActTyprep'!$I:$L,4,0))), VLOOKUP(CONCATENATE(MID($H78,1,LEN($H78)-4),"---*",$G78),'Question ClasseLeçonActTyprep'!$I:$L,4,0), IF(NOT(ISNA(VLOOKUP(CONCATENATE(MID($H78,1,LEN($H78)-5),"----*",$G78),'Question ClasseLeçonActTyprep'!$I:$L,4,0))), VLOOKUP(CONCATENATE(MID($H78,1,LEN($H78)-6),"----*",$G78),'Question ClasseLeçonActTyprep'!$I:$L,4,0), 0))))</f>
        <v>0</v>
      </c>
      <c r="N78" s="86">
        <f t="shared" si="6"/>
        <v>0</v>
      </c>
      <c r="O78"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'Un exercice de type QCM', 'L''enfant doit comparer deux ensembles d''items différents et dire lequel est le plus grand (ou le plus petit)', '', 'Q1', '2', 'GSM', 'CC', 'F');</v>
      </c>
    </row>
    <row r="79" spans="1:15" s="87" customFormat="1" ht="72.5" x14ac:dyDescent="0.35">
      <c r="A79" s="12" t="s">
        <v>75</v>
      </c>
      <c r="B79" s="85" t="s">
        <v>671</v>
      </c>
      <c r="C79" s="9" t="str">
        <f t="shared" si="4"/>
        <v>GSM-CC</v>
      </c>
      <c r="D79" s="85" t="s">
        <v>640</v>
      </c>
      <c r="E79" s="85" t="str">
        <f>VLOOKUP(D79,'Phase apprent &amp; Nature activ'!A$11:B$14,2,0)</f>
        <v>Formalisation</v>
      </c>
      <c r="F79" s="85">
        <v>2</v>
      </c>
      <c r="G79" s="85" t="s">
        <v>953</v>
      </c>
      <c r="H79" s="85" t="str">
        <f t="shared" si="5"/>
        <v>GSM-CC-F-2-Q2</v>
      </c>
      <c r="I79" s="48" t="str">
        <f>CONCATENATE(VLOOKUP(CONCATENATE(A79,"-",B79,"-",D79,"-",F79),'Activités par classe-leçon-nat'!G:H,2,0)," - ",E79)</f>
        <v>Apprendre la comparaison sur la base d'images (pour faire comprendre que ce n'est pas la nature de l'objet qui compte) - Formalisation</v>
      </c>
      <c r="J79" s="48" t="str">
        <f>VLOOKUP(CONCATENATE($A79,"-",$B79,"-",$D79,"-",$F79),'Activités par classe-leçon-nat'!G:J,3,0)</f>
        <v>L'enfant doit comparer deux ensembles d'items différents et dire lequel est le plus grand (ou le plus petit)</v>
      </c>
      <c r="K79" s="48" t="str">
        <f>VLOOKUP(G79,'Type Exo'!A:C,3,0)</f>
        <v>Un exercice de type QCM (question alternative / trouver l'intrus)</v>
      </c>
      <c r="L79" s="48"/>
      <c r="M79" s="48">
        <f>IF(NOT(ISNA(VLOOKUP(CONCATENATE($H79,"-",$G79),'Question ClasseLeçonActTyprep'!$I:$L,4,0))), VLOOKUP(CONCATENATE($H79,"-",$G79),'Question ClasseLeçonActTyprep'!$I:$L,4,0), IF(NOT(ISNA(VLOOKUP(CONCATENATE(MID($H79,1,LEN($H79)-2),"--*",$G79),'Question ClasseLeçonActTyprep'!$I:$L,4,0))), VLOOKUP(CONCATENATE(MID($H79,1,LEN($H79)-2),"--*",$G79),'Question ClasseLeçonActTyprep'!$I:$L,4,0), IF(NOT(ISNA(VLOOKUP(CONCATENATE(MID($H79,1,LEN($H79)-4),"---*",$G79),'Question ClasseLeçonActTyprep'!$I:$L,4,0))), VLOOKUP(CONCATENATE(MID($H79,1,LEN($H79)-4),"---*",$G79),'Question ClasseLeçonActTyprep'!$I:$L,4,0), IF(NOT(ISNA(VLOOKUP(CONCATENATE(MID($H79,1,LEN($H79)-5),"----*",$G79),'Question ClasseLeçonActTyprep'!$I:$L,4,0))), VLOOKUP(CONCATENATE(MID($H79,1,LEN($H79)-6),"----*",$G79),'Question ClasseLeçonActTyprep'!$I:$L,4,0), 0))))</f>
        <v>0</v>
      </c>
      <c r="N79" s="86">
        <f t="shared" si="6"/>
        <v>0</v>
      </c>
      <c r="O79"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'Un exercice de type QCM (question alternative / trouver l''intrus)', 'L''enfant doit comparer deux ensembles d''items différents et dire lequel est le plus grand (ou le plus petit)', '', 'Q2', '2', 'GSM', 'CC', 'F');</v>
      </c>
    </row>
    <row r="80" spans="1:15" s="87" customFormat="1" ht="72.5" x14ac:dyDescent="0.35">
      <c r="A80" s="12" t="s">
        <v>75</v>
      </c>
      <c r="B80" s="85" t="s">
        <v>671</v>
      </c>
      <c r="C80" s="9" t="str">
        <f t="shared" si="4"/>
        <v>GSM-CC</v>
      </c>
      <c r="D80" s="85" t="s">
        <v>640</v>
      </c>
      <c r="E80" s="85" t="str">
        <f>VLOOKUP(D80,'Phase apprent &amp; Nature activ'!A$11:B$14,2,0)</f>
        <v>Formalisation</v>
      </c>
      <c r="F80" s="85">
        <v>2</v>
      </c>
      <c r="G80" s="85" t="s">
        <v>628</v>
      </c>
      <c r="H80" s="85" t="str">
        <f t="shared" si="5"/>
        <v>GSM-CC-F-2-P</v>
      </c>
      <c r="I80" s="48" t="str">
        <f>CONCATENATE(VLOOKUP(CONCATENATE(A80,"-",B80,"-",D80,"-",F80),'Activités par classe-leçon-nat'!G:H,2,0)," - ",E80)</f>
        <v>Apprendre la comparaison sur la base d'images (pour faire comprendre que ce n'est pas la nature de l'objet qui compte) - Formalisation</v>
      </c>
      <c r="J80" s="48" t="str">
        <f>VLOOKUP(CONCATENATE($A80,"-",$B80,"-",$D80,"-",$F80),'Activités par classe-leçon-nat'!G:J,3,0)</f>
        <v>L'enfant doit comparer deux ensembles d'items différents et dire lequel est le plus grand (ou le plus petit)</v>
      </c>
      <c r="K80" s="48" t="str">
        <f>VLOOKUP(G80,'Type Exo'!A:C,3,0)</f>
        <v>Un exercice où il faut relier des items entre eux par paire</v>
      </c>
      <c r="L80" s="48"/>
      <c r="M80" s="48">
        <f>IF(NOT(ISNA(VLOOKUP(CONCATENATE($H80,"-",$G80),'Question ClasseLeçonActTyprep'!$I:$L,4,0))), VLOOKUP(CONCATENATE($H80,"-",$G80),'Question ClasseLeçonActTyprep'!$I:$L,4,0), IF(NOT(ISNA(VLOOKUP(CONCATENATE(MID($H80,1,LEN($H80)-2),"--*",$G80),'Question ClasseLeçonActTyprep'!$I:$L,4,0))), VLOOKUP(CONCATENATE(MID($H80,1,LEN($H80)-2),"--*",$G80),'Question ClasseLeçonActTyprep'!$I:$L,4,0), IF(NOT(ISNA(VLOOKUP(CONCATENATE(MID($H80,1,LEN($H80)-4),"---*",$G80),'Question ClasseLeçonActTyprep'!$I:$L,4,0))), VLOOKUP(CONCATENATE(MID($H80,1,LEN($H80)-4),"---*",$G80),'Question ClasseLeçonActTyprep'!$I:$L,4,0), IF(NOT(ISNA(VLOOKUP(CONCATENATE(MID($H80,1,LEN($H80)-5),"----*",$G80),'Question ClasseLeçonActTyprep'!$I:$L,4,0))), VLOOKUP(CONCATENATE(MID($H80,1,LEN($H80)-6),"----*",$G80),'Question ClasseLeçonActTyprep'!$I:$L,4,0), 0))))</f>
        <v>0</v>
      </c>
      <c r="N80" s="86">
        <f t="shared" si="6"/>
        <v>0</v>
      </c>
      <c r="O80"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'Un exercice où il faut relier des items entre eux par paire', 'L''enfant doit comparer deux ensembles d''items différents et dire lequel est le plus grand (ou le plus petit)', '', 'P', '2', 'GSM', 'CC', 'F');</v>
      </c>
    </row>
    <row r="81" spans="1:15" s="87" customFormat="1" ht="72.5" x14ac:dyDescent="0.35">
      <c r="A81" s="12" t="s">
        <v>75</v>
      </c>
      <c r="B81" s="85" t="s">
        <v>671</v>
      </c>
      <c r="C81" s="9" t="str">
        <f t="shared" si="4"/>
        <v>GSM-CC</v>
      </c>
      <c r="D81" s="85" t="s">
        <v>640</v>
      </c>
      <c r="E81" s="85" t="str">
        <f>VLOOKUP(D81,'Phase apprent &amp; Nature activ'!A$11:B$14,2,0)</f>
        <v>Formalisation</v>
      </c>
      <c r="F81" s="85">
        <v>2</v>
      </c>
      <c r="G81" s="85" t="s">
        <v>87</v>
      </c>
      <c r="H81" s="85" t="str">
        <f t="shared" si="5"/>
        <v>GSM-CC-F-2-M</v>
      </c>
      <c r="I81" s="48" t="str">
        <f>CONCATENATE(VLOOKUP(CONCATENATE(A81,"-",B81,"-",D81,"-",F81),'Activités par classe-leçon-nat'!G:H,2,0)," - ",E81)</f>
        <v>Apprendre la comparaison sur la base d'images (pour faire comprendre que ce n'est pas la nature de l'objet qui compte) - Formalisation</v>
      </c>
      <c r="J81" s="48" t="str">
        <f>VLOOKUP(CONCATENATE($A81,"-",$B81,"-",$D81,"-",$F81),'Activités par classe-leçon-nat'!G:J,3,0)</f>
        <v>L'enfant doit comparer deux ensembles d'items différents et dire lequel est le plus grand (ou le plus petit)</v>
      </c>
      <c r="K81" s="48" t="str">
        <f>VLOOKUP(G81,'Type Exo'!A:C,3,0)</f>
        <v>Un exercice de type Memory</v>
      </c>
      <c r="L81" s="48"/>
      <c r="M81" s="48">
        <f>IF(NOT(ISNA(VLOOKUP(CONCATENATE($H81,"-",$G81),'Question ClasseLeçonActTyprep'!$I:$L,4,0))), VLOOKUP(CONCATENATE($H81,"-",$G81),'Question ClasseLeçonActTyprep'!$I:$L,4,0), IF(NOT(ISNA(VLOOKUP(CONCATENATE(MID($H81,1,LEN($H81)-2),"--*",$G81),'Question ClasseLeçonActTyprep'!$I:$L,4,0))), VLOOKUP(CONCATENATE(MID($H81,1,LEN($H81)-2),"--*",$G81),'Question ClasseLeçonActTyprep'!$I:$L,4,0), IF(NOT(ISNA(VLOOKUP(CONCATENATE(MID($H81,1,LEN($H81)-4),"---*",$G81),'Question ClasseLeçonActTyprep'!$I:$L,4,0))), VLOOKUP(CONCATENATE(MID($H81,1,LEN($H81)-4),"---*",$G81),'Question ClasseLeçonActTyprep'!$I:$L,4,0), IF(NOT(ISNA(VLOOKUP(CONCATENATE(MID($H81,1,LEN($H81)-5),"----*",$G81),'Question ClasseLeçonActTyprep'!$I:$L,4,0))), VLOOKUP(CONCATENATE(MID($H81,1,LEN($H81)-6),"----*",$G81),'Question ClasseLeçonActTyprep'!$I:$L,4,0), 0))))</f>
        <v>0</v>
      </c>
      <c r="N81" s="86">
        <f t="shared" si="6"/>
        <v>0</v>
      </c>
      <c r="O81"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'Un exercice de type Memory', 'L''enfant doit comparer deux ensembles d''items différents et dire lequel est le plus grand (ou le plus petit)', '', 'M', '2', 'GSM', 'CC', 'F');</v>
      </c>
    </row>
    <row r="82" spans="1:15" s="87" customFormat="1" ht="72.5" x14ac:dyDescent="0.35">
      <c r="A82" s="12" t="s">
        <v>75</v>
      </c>
      <c r="B82" s="85" t="s">
        <v>671</v>
      </c>
      <c r="C82" s="9" t="str">
        <f t="shared" si="4"/>
        <v>GSM-CC</v>
      </c>
      <c r="D82" s="85" t="s">
        <v>640</v>
      </c>
      <c r="E82" s="85" t="str">
        <f>VLOOKUP(D82,'Phase apprent &amp; Nature activ'!A$11:B$14,2,0)</f>
        <v>Formalisation</v>
      </c>
      <c r="F82" s="85">
        <v>2</v>
      </c>
      <c r="G82" s="85" t="s">
        <v>835</v>
      </c>
      <c r="H82" s="85" t="str">
        <f t="shared" si="5"/>
        <v>GSM-CC-F-2-T</v>
      </c>
      <c r="I82" s="48" t="str">
        <f>CONCATENATE(VLOOKUP(CONCATENATE(A82,"-",B82,"-",D82,"-",F82),'Activités par classe-leçon-nat'!G:H,2,0)," - ",E82)</f>
        <v>Apprendre la comparaison sur la base d'images (pour faire comprendre que ce n'est pas la nature de l'objet qui compte) - Formalisation</v>
      </c>
      <c r="J82" s="48" t="str">
        <f>VLOOKUP(CONCATENATE($A82,"-",$B82,"-",$D82,"-",$F82),'Activités par classe-leçon-nat'!G:J,3,0)</f>
        <v>L'enfant doit comparer deux ensembles d'items différents et dire lequel est le plus grand (ou le plus petit)</v>
      </c>
      <c r="K82" s="48" t="str">
        <f>VLOOKUP(G82,'Type Exo'!A:C,3,0)</f>
        <v>Un exercice à trous</v>
      </c>
      <c r="L82" s="48"/>
      <c r="M82" s="48">
        <f>IF(NOT(ISNA(VLOOKUP(CONCATENATE($H82,"-",$G82),'Question ClasseLeçonActTyprep'!$I:$L,4,0))), VLOOKUP(CONCATENATE($H82,"-",$G82),'Question ClasseLeçonActTyprep'!$I:$L,4,0), IF(NOT(ISNA(VLOOKUP(CONCATENATE(MID($H82,1,LEN($H82)-2),"--*",$G82),'Question ClasseLeçonActTyprep'!$I:$L,4,0))), VLOOKUP(CONCATENATE(MID($H82,1,LEN($H82)-2),"--*",$G82),'Question ClasseLeçonActTyprep'!$I:$L,4,0), IF(NOT(ISNA(VLOOKUP(CONCATENATE(MID($H82,1,LEN($H82)-4),"---*",$G82),'Question ClasseLeçonActTyprep'!$I:$L,4,0))), VLOOKUP(CONCATENATE(MID($H82,1,LEN($H82)-4),"---*",$G82),'Question ClasseLeçonActTyprep'!$I:$L,4,0), IF(NOT(ISNA(VLOOKUP(CONCATENATE(MID($H82,1,LEN($H82)-5),"----*",$G82),'Question ClasseLeçonActTyprep'!$I:$L,4,0))), VLOOKUP(CONCATENATE(MID($H82,1,LEN($H82)-6),"----*",$G82),'Question ClasseLeçonActTyprep'!$I:$L,4,0), 0))))</f>
        <v>0</v>
      </c>
      <c r="N82" s="86">
        <f t="shared" si="6"/>
        <v>0</v>
      </c>
      <c r="O82" s="93" t="str">
        <f t="shared" si="7"/>
        <v>INSERT INTO `activite_clnt` (nom, description, objectif, consigne, typrep, num_activite, fk_classe_id, fk_lesson_id, fk_natureactiv_id) VALUES ('Apprendre la comparaison sur la base d''images (pour faire comprendre que ce n''est pas la nature de l''objet qui compte) - Formalisation', 'Un exercice à trous', 'L''enfant doit comparer deux ensembles d''items différents et dire lequel est le plus grand (ou le plus petit)', '', 'T', '2', 'GSM', 'CC', 'F');</v>
      </c>
    </row>
    <row r="83" spans="1:15" s="87" customFormat="1" ht="72.5" x14ac:dyDescent="0.35">
      <c r="A83" s="12" t="s">
        <v>75</v>
      </c>
      <c r="B83" s="85" t="s">
        <v>671</v>
      </c>
      <c r="C83" s="9" t="str">
        <f t="shared" si="4"/>
        <v>GSM-CC</v>
      </c>
      <c r="D83" s="85" t="s">
        <v>640</v>
      </c>
      <c r="E83" s="85" t="str">
        <f>VLOOKUP(D83,'Phase apprent &amp; Nature activ'!A$11:B$14,2,0)</f>
        <v>Formalisation</v>
      </c>
      <c r="F83" s="85">
        <v>3</v>
      </c>
      <c r="G83" s="85" t="s">
        <v>735</v>
      </c>
      <c r="H83" s="85" t="str">
        <f t="shared" si="5"/>
        <v>GSM-CC-F-3-B1</v>
      </c>
      <c r="I83" s="48" t="str">
        <f>CONCATENATE(VLOOKUP(CONCATENATE(A83,"-",B83,"-",D83,"-",F83),'Activités par classe-leçon-nat'!G:H,2,0)," - ",E83)</f>
        <v>Apprendre la comparaison sur la base d'images (pour faire comprendre que ce n'est pas la taille de l'objet qui compte) - Formalisation</v>
      </c>
      <c r="J83" s="48" t="str">
        <f>VLOOKUP(CONCATENATE($A83,"-",$B83,"-",$D83,"-",$F83),'Activités par classe-leçon-nat'!G:J,3,0)</f>
        <v>L'enfant doit comparer deux ensembles d'items de tailles différentes et dire lequel est le plus grand (ou le plus petit)</v>
      </c>
      <c r="K83" s="48" t="str">
        <f>VLOOKUP(G83,'Type Exo'!A:C,3,0)</f>
        <v>Exercice où il faut trouver la bonne réponse parmi 2 possibles</v>
      </c>
      <c r="L83" s="48"/>
      <c r="M83" s="48">
        <f>IF(NOT(ISNA(VLOOKUP(CONCATENATE($H83,"-",$G83),'Question ClasseLeçonActTyprep'!$I:$L,4,0))), VLOOKUP(CONCATENATE($H83,"-",$G83),'Question ClasseLeçonActTyprep'!$I:$L,4,0), IF(NOT(ISNA(VLOOKUP(CONCATENATE(MID($H83,1,LEN($H83)-2),"--*",$G83),'Question ClasseLeçonActTyprep'!$I:$L,4,0))), VLOOKUP(CONCATENATE(MID($H83,1,LEN($H83)-2),"--*",$G83),'Question ClasseLeçonActTyprep'!$I:$L,4,0), IF(NOT(ISNA(VLOOKUP(CONCATENATE(MID($H83,1,LEN($H83)-4),"---*",$G83),'Question ClasseLeçonActTyprep'!$I:$L,4,0))), VLOOKUP(CONCATENATE(MID($H83,1,LEN($H83)-4),"---*",$G83),'Question ClasseLeçonActTyprep'!$I:$L,4,0), IF(NOT(ISNA(VLOOKUP(CONCATENATE(MID($H83,1,LEN($H83)-5),"----*",$G83),'Question ClasseLeçonActTyprep'!$I:$L,4,0))), VLOOKUP(CONCATENATE(MID($H83,1,LEN($H83)-6),"----*",$G83),'Question ClasseLeçonActTyprep'!$I:$L,4,0), 0))))</f>
        <v>0</v>
      </c>
      <c r="N83" s="86">
        <f t="shared" si="6"/>
        <v>0</v>
      </c>
      <c r="O83"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'Exercice où il faut trouver la bonne réponse parmi 2 possibles', 'L''enfant doit comparer deux ensembles d''items de tailles différentes et dire lequel est le plus grand (ou le plus petit)', '', 'B1', '3', 'GSM', 'CC', 'F');</v>
      </c>
    </row>
    <row r="84" spans="1:15" s="87" customFormat="1" ht="72.5" x14ac:dyDescent="0.35">
      <c r="A84" s="12" t="s">
        <v>75</v>
      </c>
      <c r="B84" s="85" t="s">
        <v>671</v>
      </c>
      <c r="C84" s="9" t="str">
        <f t="shared" si="4"/>
        <v>GSM-CC</v>
      </c>
      <c r="D84" s="85" t="s">
        <v>640</v>
      </c>
      <c r="E84" s="85" t="str">
        <f>VLOOKUP(D84,'Phase apprent &amp; Nature activ'!A$11:B$14,2,0)</f>
        <v>Formalisation</v>
      </c>
      <c r="F84" s="85">
        <v>3</v>
      </c>
      <c r="G84" s="85" t="s">
        <v>951</v>
      </c>
      <c r="H84" s="85" t="str">
        <f t="shared" si="5"/>
        <v>GSM-CC-F-3-B2</v>
      </c>
      <c r="I84" s="48" t="str">
        <f>CONCATENATE(VLOOKUP(CONCATENATE(A84,"-",B84,"-",D84,"-",F84),'Activités par classe-leçon-nat'!G:H,2,0)," - ",E84)</f>
        <v>Apprendre la comparaison sur la base d'images (pour faire comprendre que ce n'est pas la taille de l'objet qui compte) - Formalisation</v>
      </c>
      <c r="J84" s="48" t="str">
        <f>VLOOKUP(CONCATENATE($A84,"-",$B84,"-",$D84,"-",$F84),'Activités par classe-leçon-nat'!G:J,3,0)</f>
        <v>L'enfant doit comparer deux ensembles d'items de tailles différentes et dire lequel est le plus grand (ou le plus petit)</v>
      </c>
      <c r="K84" s="48" t="str">
        <f>VLOOKUP(G84,'Type Exo'!A:C,3,0)</f>
        <v>Exercice où il faut trouver la bonne réponse parmi 2 possibles (question alternative)</v>
      </c>
      <c r="L84" s="48"/>
      <c r="M84" s="48">
        <f>IF(NOT(ISNA(VLOOKUP(CONCATENATE($H84,"-",$G84),'Question ClasseLeçonActTyprep'!$I:$L,4,0))), VLOOKUP(CONCATENATE($H84,"-",$G84),'Question ClasseLeçonActTyprep'!$I:$L,4,0), IF(NOT(ISNA(VLOOKUP(CONCATENATE(MID($H84,1,LEN($H84)-2),"--*",$G84),'Question ClasseLeçonActTyprep'!$I:$L,4,0))), VLOOKUP(CONCATENATE(MID($H84,1,LEN($H84)-2),"--*",$G84),'Question ClasseLeçonActTyprep'!$I:$L,4,0), IF(NOT(ISNA(VLOOKUP(CONCATENATE(MID($H84,1,LEN($H84)-4),"---*",$G84),'Question ClasseLeçonActTyprep'!$I:$L,4,0))), VLOOKUP(CONCATENATE(MID($H84,1,LEN($H84)-4),"---*",$G84),'Question ClasseLeçonActTyprep'!$I:$L,4,0), IF(NOT(ISNA(VLOOKUP(CONCATENATE(MID($H84,1,LEN($H84)-5),"----*",$G84),'Question ClasseLeçonActTyprep'!$I:$L,4,0))), VLOOKUP(CONCATENATE(MID($H84,1,LEN($H84)-6),"----*",$G84),'Question ClasseLeçonActTyprep'!$I:$L,4,0), 0))))</f>
        <v>0</v>
      </c>
      <c r="N84" s="86">
        <f t="shared" si="6"/>
        <v>0</v>
      </c>
      <c r="O84"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'Exercice où il faut trouver la bonne réponse parmi 2 possibles (question alternative)', 'L''enfant doit comparer deux ensembles d''items de tailles différentes et dire lequel est le plus grand (ou le plus petit)', '', 'B2', '3', 'GSM', 'CC', 'F');</v>
      </c>
    </row>
    <row r="85" spans="1:15" s="87" customFormat="1" ht="72.5" x14ac:dyDescent="0.35">
      <c r="A85" s="12" t="s">
        <v>75</v>
      </c>
      <c r="B85" s="85" t="s">
        <v>671</v>
      </c>
      <c r="C85" s="9" t="str">
        <f t="shared" si="4"/>
        <v>GSM-CC</v>
      </c>
      <c r="D85" s="85" t="s">
        <v>640</v>
      </c>
      <c r="E85" s="85" t="str">
        <f>VLOOKUP(D85,'Phase apprent &amp; Nature activ'!A$11:B$14,2,0)</f>
        <v>Formalisation</v>
      </c>
      <c r="F85" s="85">
        <v>3</v>
      </c>
      <c r="G85" s="85" t="s">
        <v>952</v>
      </c>
      <c r="H85" s="85" t="str">
        <f t="shared" si="5"/>
        <v>GSM-CC-F-3-Q1</v>
      </c>
      <c r="I85" s="48" t="str">
        <f>CONCATENATE(VLOOKUP(CONCATENATE(A85,"-",B85,"-",D85,"-",F85),'Activités par classe-leçon-nat'!G:H,2,0)," - ",E85)</f>
        <v>Apprendre la comparaison sur la base d'images (pour faire comprendre que ce n'est pas la taille de l'objet qui compte) - Formalisation</v>
      </c>
      <c r="J85" s="48" t="str">
        <f>VLOOKUP(CONCATENATE($A85,"-",$B85,"-",$D85,"-",$F85),'Activités par classe-leçon-nat'!G:J,3,0)</f>
        <v>L'enfant doit comparer deux ensembles d'items de tailles différentes et dire lequel est le plus grand (ou le plus petit)</v>
      </c>
      <c r="K85" s="48" t="str">
        <f>VLOOKUP(G85,'Type Exo'!A:C,3,0)</f>
        <v>Un exercice de type QCM</v>
      </c>
      <c r="L85" s="48"/>
      <c r="M85" s="48">
        <f>IF(NOT(ISNA(VLOOKUP(CONCATENATE($H85,"-",$G85),'Question ClasseLeçonActTyprep'!$I:$L,4,0))), VLOOKUP(CONCATENATE($H85,"-",$G85),'Question ClasseLeçonActTyprep'!$I:$L,4,0), IF(NOT(ISNA(VLOOKUP(CONCATENATE(MID($H85,1,LEN($H85)-2),"--*",$G85),'Question ClasseLeçonActTyprep'!$I:$L,4,0))), VLOOKUP(CONCATENATE(MID($H85,1,LEN($H85)-2),"--*",$G85),'Question ClasseLeçonActTyprep'!$I:$L,4,0), IF(NOT(ISNA(VLOOKUP(CONCATENATE(MID($H85,1,LEN($H85)-4),"---*",$G85),'Question ClasseLeçonActTyprep'!$I:$L,4,0))), VLOOKUP(CONCATENATE(MID($H85,1,LEN($H85)-4),"---*",$G85),'Question ClasseLeçonActTyprep'!$I:$L,4,0), IF(NOT(ISNA(VLOOKUP(CONCATENATE(MID($H85,1,LEN($H85)-5),"----*",$G85),'Question ClasseLeçonActTyprep'!$I:$L,4,0))), VLOOKUP(CONCATENATE(MID($H85,1,LEN($H85)-6),"----*",$G85),'Question ClasseLeçonActTyprep'!$I:$L,4,0), 0))))</f>
        <v>0</v>
      </c>
      <c r="N85" s="86">
        <f t="shared" si="6"/>
        <v>0</v>
      </c>
      <c r="O85"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'Un exercice de type QCM', 'L''enfant doit comparer deux ensembles d''items de tailles différentes et dire lequel est le plus grand (ou le plus petit)', '', 'Q1', '3', 'GSM', 'CC', 'F');</v>
      </c>
    </row>
    <row r="86" spans="1:15" s="87" customFormat="1" ht="72.5" x14ac:dyDescent="0.35">
      <c r="A86" s="12" t="s">
        <v>75</v>
      </c>
      <c r="B86" s="85" t="s">
        <v>671</v>
      </c>
      <c r="C86" s="9" t="str">
        <f t="shared" si="4"/>
        <v>GSM-CC</v>
      </c>
      <c r="D86" s="85" t="s">
        <v>640</v>
      </c>
      <c r="E86" s="85" t="str">
        <f>VLOOKUP(D86,'Phase apprent &amp; Nature activ'!A$11:B$14,2,0)</f>
        <v>Formalisation</v>
      </c>
      <c r="F86" s="85">
        <v>3</v>
      </c>
      <c r="G86" s="85" t="s">
        <v>953</v>
      </c>
      <c r="H86" s="85" t="str">
        <f t="shared" si="5"/>
        <v>GSM-CC-F-3-Q2</v>
      </c>
      <c r="I86" s="48" t="str">
        <f>CONCATENATE(VLOOKUP(CONCATENATE(A86,"-",B86,"-",D86,"-",F86),'Activités par classe-leçon-nat'!G:H,2,0)," - ",E86)</f>
        <v>Apprendre la comparaison sur la base d'images (pour faire comprendre que ce n'est pas la taille de l'objet qui compte) - Formalisation</v>
      </c>
      <c r="J86" s="48" t="str">
        <f>VLOOKUP(CONCATENATE($A86,"-",$B86,"-",$D86,"-",$F86),'Activités par classe-leçon-nat'!G:J,3,0)</f>
        <v>L'enfant doit comparer deux ensembles d'items de tailles différentes et dire lequel est le plus grand (ou le plus petit)</v>
      </c>
      <c r="K86" s="48" t="str">
        <f>VLOOKUP(G86,'Type Exo'!A:C,3,0)</f>
        <v>Un exercice de type QCM (question alternative / trouver l'intrus)</v>
      </c>
      <c r="L86" s="48"/>
      <c r="M86" s="48">
        <f>IF(NOT(ISNA(VLOOKUP(CONCATENATE($H86,"-",$G86),'Question ClasseLeçonActTyprep'!$I:$L,4,0))), VLOOKUP(CONCATENATE($H86,"-",$G86),'Question ClasseLeçonActTyprep'!$I:$L,4,0), IF(NOT(ISNA(VLOOKUP(CONCATENATE(MID($H86,1,LEN($H86)-2),"--*",$G86),'Question ClasseLeçonActTyprep'!$I:$L,4,0))), VLOOKUP(CONCATENATE(MID($H86,1,LEN($H86)-2),"--*",$G86),'Question ClasseLeçonActTyprep'!$I:$L,4,0), IF(NOT(ISNA(VLOOKUP(CONCATENATE(MID($H86,1,LEN($H86)-4),"---*",$G86),'Question ClasseLeçonActTyprep'!$I:$L,4,0))), VLOOKUP(CONCATENATE(MID($H86,1,LEN($H86)-4),"---*",$G86),'Question ClasseLeçonActTyprep'!$I:$L,4,0), IF(NOT(ISNA(VLOOKUP(CONCATENATE(MID($H86,1,LEN($H86)-5),"----*",$G86),'Question ClasseLeçonActTyprep'!$I:$L,4,0))), VLOOKUP(CONCATENATE(MID($H86,1,LEN($H86)-6),"----*",$G86),'Question ClasseLeçonActTyprep'!$I:$L,4,0), 0))))</f>
        <v>0</v>
      </c>
      <c r="N86" s="86">
        <f t="shared" si="6"/>
        <v>0</v>
      </c>
      <c r="O86"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'Un exercice de type QCM (question alternative / trouver l''intrus)', 'L''enfant doit comparer deux ensembles d''items de tailles différentes et dire lequel est le plus grand (ou le plus petit)', '', 'Q2', '3', 'GSM', 'CC', 'F');</v>
      </c>
    </row>
    <row r="87" spans="1:15" s="87" customFormat="1" ht="72.5" x14ac:dyDescent="0.35">
      <c r="A87" s="12" t="s">
        <v>75</v>
      </c>
      <c r="B87" s="85" t="s">
        <v>671</v>
      </c>
      <c r="C87" s="9" t="str">
        <f t="shared" si="4"/>
        <v>GSM-CC</v>
      </c>
      <c r="D87" s="85" t="s">
        <v>640</v>
      </c>
      <c r="E87" s="85" t="str">
        <f>VLOOKUP(D87,'Phase apprent &amp; Nature activ'!A$11:B$14,2,0)</f>
        <v>Formalisation</v>
      </c>
      <c r="F87" s="85">
        <v>3</v>
      </c>
      <c r="G87" s="85" t="s">
        <v>628</v>
      </c>
      <c r="H87" s="85" t="str">
        <f t="shared" si="5"/>
        <v>GSM-CC-F-3-P</v>
      </c>
      <c r="I87" s="48" t="str">
        <f>CONCATENATE(VLOOKUP(CONCATENATE(A87,"-",B87,"-",D87,"-",F87),'Activités par classe-leçon-nat'!G:H,2,0)," - ",E87)</f>
        <v>Apprendre la comparaison sur la base d'images (pour faire comprendre que ce n'est pas la taille de l'objet qui compte) - Formalisation</v>
      </c>
      <c r="J87" s="48" t="str">
        <f>VLOOKUP(CONCATENATE($A87,"-",$B87,"-",$D87,"-",$F87),'Activités par classe-leçon-nat'!G:J,3,0)</f>
        <v>L'enfant doit comparer deux ensembles d'items de tailles différentes et dire lequel est le plus grand (ou le plus petit)</v>
      </c>
      <c r="K87" s="48" t="str">
        <f>VLOOKUP(G87,'Type Exo'!A:C,3,0)</f>
        <v>Un exercice où il faut relier des items entre eux par paire</v>
      </c>
      <c r="L87" s="48"/>
      <c r="M87" s="48">
        <f>IF(NOT(ISNA(VLOOKUP(CONCATENATE($H87,"-",$G87),'Question ClasseLeçonActTyprep'!$I:$L,4,0))), VLOOKUP(CONCATENATE($H87,"-",$G87),'Question ClasseLeçonActTyprep'!$I:$L,4,0), IF(NOT(ISNA(VLOOKUP(CONCATENATE(MID($H87,1,LEN($H87)-2),"--*",$G87),'Question ClasseLeçonActTyprep'!$I:$L,4,0))), VLOOKUP(CONCATENATE(MID($H87,1,LEN($H87)-2),"--*",$G87),'Question ClasseLeçonActTyprep'!$I:$L,4,0), IF(NOT(ISNA(VLOOKUP(CONCATENATE(MID($H87,1,LEN($H87)-4),"---*",$G87),'Question ClasseLeçonActTyprep'!$I:$L,4,0))), VLOOKUP(CONCATENATE(MID($H87,1,LEN($H87)-4),"---*",$G87),'Question ClasseLeçonActTyprep'!$I:$L,4,0), IF(NOT(ISNA(VLOOKUP(CONCATENATE(MID($H87,1,LEN($H87)-5),"----*",$G87),'Question ClasseLeçonActTyprep'!$I:$L,4,0))), VLOOKUP(CONCATENATE(MID($H87,1,LEN($H87)-6),"----*",$G87),'Question ClasseLeçonActTyprep'!$I:$L,4,0), 0))))</f>
        <v>0</v>
      </c>
      <c r="N87" s="86">
        <f t="shared" si="6"/>
        <v>0</v>
      </c>
      <c r="O87"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'Un exercice où il faut relier des items entre eux par paire', 'L''enfant doit comparer deux ensembles d''items de tailles différentes et dire lequel est le plus grand (ou le plus petit)', '', 'P', '3', 'GSM', 'CC', 'F');</v>
      </c>
    </row>
    <row r="88" spans="1:15" s="87" customFormat="1" ht="72.5" x14ac:dyDescent="0.35">
      <c r="A88" s="12" t="s">
        <v>75</v>
      </c>
      <c r="B88" s="85" t="s">
        <v>671</v>
      </c>
      <c r="C88" s="9" t="str">
        <f t="shared" si="4"/>
        <v>GSM-CC</v>
      </c>
      <c r="D88" s="85" t="s">
        <v>640</v>
      </c>
      <c r="E88" s="85" t="str">
        <f>VLOOKUP(D88,'Phase apprent &amp; Nature activ'!A$11:B$14,2,0)</f>
        <v>Formalisation</v>
      </c>
      <c r="F88" s="85">
        <v>3</v>
      </c>
      <c r="G88" s="85" t="s">
        <v>87</v>
      </c>
      <c r="H88" s="85" t="str">
        <f t="shared" si="5"/>
        <v>GSM-CC-F-3-M</v>
      </c>
      <c r="I88" s="48" t="str">
        <f>CONCATENATE(VLOOKUP(CONCATENATE(A88,"-",B88,"-",D88,"-",F88),'Activités par classe-leçon-nat'!G:H,2,0)," - ",E88)</f>
        <v>Apprendre la comparaison sur la base d'images (pour faire comprendre que ce n'est pas la taille de l'objet qui compte) - Formalisation</v>
      </c>
      <c r="J88" s="48" t="str">
        <f>VLOOKUP(CONCATENATE($A88,"-",$B88,"-",$D88,"-",$F88),'Activités par classe-leçon-nat'!G:J,3,0)</f>
        <v>L'enfant doit comparer deux ensembles d'items de tailles différentes et dire lequel est le plus grand (ou le plus petit)</v>
      </c>
      <c r="K88" s="48" t="str">
        <f>VLOOKUP(G88,'Type Exo'!A:C,3,0)</f>
        <v>Un exercice de type Memory</v>
      </c>
      <c r="L88" s="48"/>
      <c r="M88" s="48">
        <f>IF(NOT(ISNA(VLOOKUP(CONCATENATE($H88,"-",$G88),'Question ClasseLeçonActTyprep'!$I:$L,4,0))), VLOOKUP(CONCATENATE($H88,"-",$G88),'Question ClasseLeçonActTyprep'!$I:$L,4,0), IF(NOT(ISNA(VLOOKUP(CONCATENATE(MID($H88,1,LEN($H88)-2),"--*",$G88),'Question ClasseLeçonActTyprep'!$I:$L,4,0))), VLOOKUP(CONCATENATE(MID($H88,1,LEN($H88)-2),"--*",$G88),'Question ClasseLeçonActTyprep'!$I:$L,4,0), IF(NOT(ISNA(VLOOKUP(CONCATENATE(MID($H88,1,LEN($H88)-4),"---*",$G88),'Question ClasseLeçonActTyprep'!$I:$L,4,0))), VLOOKUP(CONCATENATE(MID($H88,1,LEN($H88)-4),"---*",$G88),'Question ClasseLeçonActTyprep'!$I:$L,4,0), IF(NOT(ISNA(VLOOKUP(CONCATENATE(MID($H88,1,LEN($H88)-5),"----*",$G88),'Question ClasseLeçonActTyprep'!$I:$L,4,0))), VLOOKUP(CONCATENATE(MID($H88,1,LEN($H88)-6),"----*",$G88),'Question ClasseLeçonActTyprep'!$I:$L,4,0), 0))))</f>
        <v>0</v>
      </c>
      <c r="N88" s="86">
        <f t="shared" si="6"/>
        <v>0</v>
      </c>
      <c r="O88"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'Un exercice de type Memory', 'L''enfant doit comparer deux ensembles d''items de tailles différentes et dire lequel est le plus grand (ou le plus petit)', '', 'M', '3', 'GSM', 'CC', 'F');</v>
      </c>
    </row>
    <row r="89" spans="1:15" s="87" customFormat="1" ht="72.5" x14ac:dyDescent="0.35">
      <c r="A89" s="12" t="s">
        <v>75</v>
      </c>
      <c r="B89" s="85" t="s">
        <v>671</v>
      </c>
      <c r="C89" s="9" t="str">
        <f t="shared" si="4"/>
        <v>GSM-CC</v>
      </c>
      <c r="D89" s="85" t="s">
        <v>640</v>
      </c>
      <c r="E89" s="85" t="str">
        <f>VLOOKUP(D89,'Phase apprent &amp; Nature activ'!A$11:B$14,2,0)</f>
        <v>Formalisation</v>
      </c>
      <c r="F89" s="85">
        <v>3</v>
      </c>
      <c r="G89" s="85" t="s">
        <v>835</v>
      </c>
      <c r="H89" s="85" t="str">
        <f t="shared" si="5"/>
        <v>GSM-CC-F-3-T</v>
      </c>
      <c r="I89" s="48" t="str">
        <f>CONCATENATE(VLOOKUP(CONCATENATE(A89,"-",B89,"-",D89,"-",F89),'Activités par classe-leçon-nat'!G:H,2,0)," - ",E89)</f>
        <v>Apprendre la comparaison sur la base d'images (pour faire comprendre que ce n'est pas la taille de l'objet qui compte) - Formalisation</v>
      </c>
      <c r="J89" s="48" t="str">
        <f>VLOOKUP(CONCATENATE($A89,"-",$B89,"-",$D89,"-",$F89),'Activités par classe-leçon-nat'!G:J,3,0)</f>
        <v>L'enfant doit comparer deux ensembles d'items de tailles différentes et dire lequel est le plus grand (ou le plus petit)</v>
      </c>
      <c r="K89" s="48" t="str">
        <f>VLOOKUP(G89,'Type Exo'!A:C,3,0)</f>
        <v>Un exercice à trous</v>
      </c>
      <c r="L89" s="48"/>
      <c r="M89" s="48">
        <f>IF(NOT(ISNA(VLOOKUP(CONCATENATE($H89,"-",$G89),'Question ClasseLeçonActTyprep'!$I:$L,4,0))), VLOOKUP(CONCATENATE($H89,"-",$G89),'Question ClasseLeçonActTyprep'!$I:$L,4,0), IF(NOT(ISNA(VLOOKUP(CONCATENATE(MID($H89,1,LEN($H89)-2),"--*",$G89),'Question ClasseLeçonActTyprep'!$I:$L,4,0))), VLOOKUP(CONCATENATE(MID($H89,1,LEN($H89)-2),"--*",$G89),'Question ClasseLeçonActTyprep'!$I:$L,4,0), IF(NOT(ISNA(VLOOKUP(CONCATENATE(MID($H89,1,LEN($H89)-4),"---*",$G89),'Question ClasseLeçonActTyprep'!$I:$L,4,0))), VLOOKUP(CONCATENATE(MID($H89,1,LEN($H89)-4),"---*",$G89),'Question ClasseLeçonActTyprep'!$I:$L,4,0), IF(NOT(ISNA(VLOOKUP(CONCATENATE(MID($H89,1,LEN($H89)-5),"----*",$G89),'Question ClasseLeçonActTyprep'!$I:$L,4,0))), VLOOKUP(CONCATENATE(MID($H89,1,LEN($H89)-6),"----*",$G89),'Question ClasseLeçonActTyprep'!$I:$L,4,0), 0))))</f>
        <v>0</v>
      </c>
      <c r="N89" s="86">
        <f t="shared" si="6"/>
        <v>0</v>
      </c>
      <c r="O89" s="93" t="str">
        <f t="shared" si="7"/>
        <v>INSERT INTO `activite_clnt` (nom, description, objectif, consigne, typrep, num_activite, fk_classe_id, fk_lesson_id, fk_natureactiv_id) VALUES ('Apprendre la comparaison sur la base d''images (pour faire comprendre que ce n''est pas la taille de l''objet qui compte) - Formalisation', 'Un exercice à trous', 'L''enfant doit comparer deux ensembles d''items de tailles différentes et dire lequel est le plus grand (ou le plus petit)', '', 'T', '3', 'GSM', 'CC', 'F');</v>
      </c>
    </row>
    <row r="90" spans="1:15" s="87" customFormat="1" ht="72.5" x14ac:dyDescent="0.35">
      <c r="A90" s="12" t="s">
        <v>75</v>
      </c>
      <c r="B90" s="85" t="s">
        <v>671</v>
      </c>
      <c r="C90" s="9" t="str">
        <f t="shared" si="4"/>
        <v>GSM-CC</v>
      </c>
      <c r="D90" s="85" t="s">
        <v>640</v>
      </c>
      <c r="E90" s="85" t="str">
        <f>VLOOKUP(D90,'Phase apprent &amp; Nature activ'!A$11:B$14,2,0)</f>
        <v>Formalisation</v>
      </c>
      <c r="F90" s="85">
        <v>4</v>
      </c>
      <c r="G90" s="85" t="s">
        <v>735</v>
      </c>
      <c r="H90" s="85" t="str">
        <f t="shared" si="5"/>
        <v>GSM-CC-F-4-B1</v>
      </c>
      <c r="I90" s="48" t="str">
        <f>CONCATENATE(VLOOKUP(CONCATENATE(A90,"-",B90,"-",D90,"-",F90),'Activités par classe-leçon-nat'!G:H,2,0)," - ",E90)</f>
        <v>Apprendre la comparaison sur la base d'images (pour faire comprendre que ce n'est pas le poids de l'objet qui compte) - Formalisation</v>
      </c>
      <c r="J90" s="48" t="str">
        <f>VLOOKUP(CONCATENATE($A90,"-",$B90,"-",$D90,"-",$F90),'Activités par classe-leçon-nat'!G:J,3,0)</f>
        <v>L'enfant doit comparer deux ensembles d'items de poids différents et dire lequel est le plus grand (ou le plus petit)</v>
      </c>
      <c r="K90" s="48" t="str">
        <f>VLOOKUP(G90,'Type Exo'!A:C,3,0)</f>
        <v>Exercice où il faut trouver la bonne réponse parmi 2 possibles</v>
      </c>
      <c r="L90" s="48"/>
      <c r="M90" s="48">
        <f>IF(NOT(ISNA(VLOOKUP(CONCATENATE($H90,"-",$G90),'Question ClasseLeçonActTyprep'!$I:$L,4,0))), VLOOKUP(CONCATENATE($H90,"-",$G90),'Question ClasseLeçonActTyprep'!$I:$L,4,0), IF(NOT(ISNA(VLOOKUP(CONCATENATE(MID($H90,1,LEN($H90)-2),"--*",$G90),'Question ClasseLeçonActTyprep'!$I:$L,4,0))), VLOOKUP(CONCATENATE(MID($H90,1,LEN($H90)-2),"--*",$G90),'Question ClasseLeçonActTyprep'!$I:$L,4,0), IF(NOT(ISNA(VLOOKUP(CONCATENATE(MID($H90,1,LEN($H90)-4),"---*",$G90),'Question ClasseLeçonActTyprep'!$I:$L,4,0))), VLOOKUP(CONCATENATE(MID($H90,1,LEN($H90)-4),"---*",$G90),'Question ClasseLeçonActTyprep'!$I:$L,4,0), IF(NOT(ISNA(VLOOKUP(CONCATENATE(MID($H90,1,LEN($H90)-5),"----*",$G90),'Question ClasseLeçonActTyprep'!$I:$L,4,0))), VLOOKUP(CONCATENATE(MID($H90,1,LEN($H90)-6),"----*",$G90),'Question ClasseLeçonActTyprep'!$I:$L,4,0), 0))))</f>
        <v>0</v>
      </c>
      <c r="N90" s="86">
        <f t="shared" si="6"/>
        <v>0</v>
      </c>
      <c r="O90"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'Exercice où il faut trouver la bonne réponse parmi 2 possibles', 'L''enfant doit comparer deux ensembles d''items de poids différents et dire lequel est le plus grand (ou le plus petit)', '', 'B1', '4', 'GSM', 'CC', 'F');</v>
      </c>
    </row>
    <row r="91" spans="1:15" s="87" customFormat="1" ht="72.5" x14ac:dyDescent="0.35">
      <c r="A91" s="12" t="s">
        <v>75</v>
      </c>
      <c r="B91" s="85" t="s">
        <v>671</v>
      </c>
      <c r="C91" s="9" t="str">
        <f t="shared" si="4"/>
        <v>GSM-CC</v>
      </c>
      <c r="D91" s="85" t="s">
        <v>640</v>
      </c>
      <c r="E91" s="85" t="str">
        <f>VLOOKUP(D91,'Phase apprent &amp; Nature activ'!A$11:B$14,2,0)</f>
        <v>Formalisation</v>
      </c>
      <c r="F91" s="85">
        <v>4</v>
      </c>
      <c r="G91" s="85" t="s">
        <v>951</v>
      </c>
      <c r="H91" s="85" t="str">
        <f t="shared" si="5"/>
        <v>GSM-CC-F-4-B2</v>
      </c>
      <c r="I91" s="48" t="str">
        <f>CONCATENATE(VLOOKUP(CONCATENATE(A91,"-",B91,"-",D91,"-",F91),'Activités par classe-leçon-nat'!G:H,2,0)," - ",E91)</f>
        <v>Apprendre la comparaison sur la base d'images (pour faire comprendre que ce n'est pas le poids de l'objet qui compte) - Formalisation</v>
      </c>
      <c r="J91" s="48" t="str">
        <f>VLOOKUP(CONCATENATE($A91,"-",$B91,"-",$D91,"-",$F91),'Activités par classe-leçon-nat'!G:J,3,0)</f>
        <v>L'enfant doit comparer deux ensembles d'items de poids différents et dire lequel est le plus grand (ou le plus petit)</v>
      </c>
      <c r="K91" s="48" t="str">
        <f>VLOOKUP(G91,'Type Exo'!A:C,3,0)</f>
        <v>Exercice où il faut trouver la bonne réponse parmi 2 possibles (question alternative)</v>
      </c>
      <c r="L91" s="48"/>
      <c r="M91" s="48">
        <f>IF(NOT(ISNA(VLOOKUP(CONCATENATE($H91,"-",$G91),'Question ClasseLeçonActTyprep'!$I:$L,4,0))), VLOOKUP(CONCATENATE($H91,"-",$G91),'Question ClasseLeçonActTyprep'!$I:$L,4,0), IF(NOT(ISNA(VLOOKUP(CONCATENATE(MID($H91,1,LEN($H91)-2),"--*",$G91),'Question ClasseLeçonActTyprep'!$I:$L,4,0))), VLOOKUP(CONCATENATE(MID($H91,1,LEN($H91)-2),"--*",$G91),'Question ClasseLeçonActTyprep'!$I:$L,4,0), IF(NOT(ISNA(VLOOKUP(CONCATENATE(MID($H91,1,LEN($H91)-4),"---*",$G91),'Question ClasseLeçonActTyprep'!$I:$L,4,0))), VLOOKUP(CONCATENATE(MID($H91,1,LEN($H91)-4),"---*",$G91),'Question ClasseLeçonActTyprep'!$I:$L,4,0), IF(NOT(ISNA(VLOOKUP(CONCATENATE(MID($H91,1,LEN($H91)-5),"----*",$G91),'Question ClasseLeçonActTyprep'!$I:$L,4,0))), VLOOKUP(CONCATENATE(MID($H91,1,LEN($H91)-6),"----*",$G91),'Question ClasseLeçonActTyprep'!$I:$L,4,0), 0))))</f>
        <v>0</v>
      </c>
      <c r="N91" s="86">
        <f t="shared" si="6"/>
        <v>0</v>
      </c>
      <c r="O91"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'Exercice où il faut trouver la bonne réponse parmi 2 possibles (question alternative)', 'L''enfant doit comparer deux ensembles d''items de poids différents et dire lequel est le plus grand (ou le plus petit)', '', 'B2', '4', 'GSM', 'CC', 'F');</v>
      </c>
    </row>
    <row r="92" spans="1:15" s="87" customFormat="1" ht="72.5" x14ac:dyDescent="0.35">
      <c r="A92" s="12" t="s">
        <v>75</v>
      </c>
      <c r="B92" s="85" t="s">
        <v>671</v>
      </c>
      <c r="C92" s="9" t="str">
        <f t="shared" si="4"/>
        <v>GSM-CC</v>
      </c>
      <c r="D92" s="85" t="s">
        <v>640</v>
      </c>
      <c r="E92" s="85" t="str">
        <f>VLOOKUP(D92,'Phase apprent &amp; Nature activ'!A$11:B$14,2,0)</f>
        <v>Formalisation</v>
      </c>
      <c r="F92" s="85">
        <v>4</v>
      </c>
      <c r="G92" s="85" t="s">
        <v>952</v>
      </c>
      <c r="H92" s="85" t="str">
        <f t="shared" si="5"/>
        <v>GSM-CC-F-4-Q1</v>
      </c>
      <c r="I92" s="48" t="str">
        <f>CONCATENATE(VLOOKUP(CONCATENATE(A92,"-",B92,"-",D92,"-",F92),'Activités par classe-leçon-nat'!G:H,2,0)," - ",E92)</f>
        <v>Apprendre la comparaison sur la base d'images (pour faire comprendre que ce n'est pas le poids de l'objet qui compte) - Formalisation</v>
      </c>
      <c r="J92" s="48" t="str">
        <f>VLOOKUP(CONCATENATE($A92,"-",$B92,"-",$D92,"-",$F92),'Activités par classe-leçon-nat'!G:J,3,0)</f>
        <v>L'enfant doit comparer deux ensembles d'items de poids différents et dire lequel est le plus grand (ou le plus petit)</v>
      </c>
      <c r="K92" s="48" t="str">
        <f>VLOOKUP(G92,'Type Exo'!A:C,3,0)</f>
        <v>Un exercice de type QCM</v>
      </c>
      <c r="L92" s="48"/>
      <c r="M92" s="48">
        <f>IF(NOT(ISNA(VLOOKUP(CONCATENATE($H92,"-",$G92),'Question ClasseLeçonActTyprep'!$I:$L,4,0))), VLOOKUP(CONCATENATE($H92,"-",$G92),'Question ClasseLeçonActTyprep'!$I:$L,4,0), IF(NOT(ISNA(VLOOKUP(CONCATENATE(MID($H92,1,LEN($H92)-2),"--*",$G92),'Question ClasseLeçonActTyprep'!$I:$L,4,0))), VLOOKUP(CONCATENATE(MID($H92,1,LEN($H92)-2),"--*",$G92),'Question ClasseLeçonActTyprep'!$I:$L,4,0), IF(NOT(ISNA(VLOOKUP(CONCATENATE(MID($H92,1,LEN($H92)-4),"---*",$G92),'Question ClasseLeçonActTyprep'!$I:$L,4,0))), VLOOKUP(CONCATENATE(MID($H92,1,LEN($H92)-4),"---*",$G92),'Question ClasseLeçonActTyprep'!$I:$L,4,0), IF(NOT(ISNA(VLOOKUP(CONCATENATE(MID($H92,1,LEN($H92)-5),"----*",$G92),'Question ClasseLeçonActTyprep'!$I:$L,4,0))), VLOOKUP(CONCATENATE(MID($H92,1,LEN($H92)-6),"----*",$G92),'Question ClasseLeçonActTyprep'!$I:$L,4,0), 0))))</f>
        <v>0</v>
      </c>
      <c r="N92" s="86">
        <f t="shared" si="6"/>
        <v>0</v>
      </c>
      <c r="O92"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'Un exercice de type QCM', 'L''enfant doit comparer deux ensembles d''items de poids différents et dire lequel est le plus grand (ou le plus petit)', '', 'Q1', '4', 'GSM', 'CC', 'F');</v>
      </c>
    </row>
    <row r="93" spans="1:15" s="87" customFormat="1" ht="72.5" x14ac:dyDescent="0.35">
      <c r="A93" s="12" t="s">
        <v>75</v>
      </c>
      <c r="B93" s="85" t="s">
        <v>671</v>
      </c>
      <c r="C93" s="9" t="str">
        <f t="shared" si="4"/>
        <v>GSM-CC</v>
      </c>
      <c r="D93" s="85" t="s">
        <v>640</v>
      </c>
      <c r="E93" s="85" t="str">
        <f>VLOOKUP(D93,'Phase apprent &amp; Nature activ'!A$11:B$14,2,0)</f>
        <v>Formalisation</v>
      </c>
      <c r="F93" s="85">
        <v>4</v>
      </c>
      <c r="G93" s="85" t="s">
        <v>953</v>
      </c>
      <c r="H93" s="85" t="str">
        <f t="shared" si="5"/>
        <v>GSM-CC-F-4-Q2</v>
      </c>
      <c r="I93" s="48" t="str">
        <f>CONCATENATE(VLOOKUP(CONCATENATE(A93,"-",B93,"-",D93,"-",F93),'Activités par classe-leçon-nat'!G:H,2,0)," - ",E93)</f>
        <v>Apprendre la comparaison sur la base d'images (pour faire comprendre que ce n'est pas le poids de l'objet qui compte) - Formalisation</v>
      </c>
      <c r="J93" s="48" t="str">
        <f>VLOOKUP(CONCATENATE($A93,"-",$B93,"-",$D93,"-",$F93),'Activités par classe-leçon-nat'!G:J,3,0)</f>
        <v>L'enfant doit comparer deux ensembles d'items de poids différents et dire lequel est le plus grand (ou le plus petit)</v>
      </c>
      <c r="K93" s="48" t="str">
        <f>VLOOKUP(G93,'Type Exo'!A:C,3,0)</f>
        <v>Un exercice de type QCM (question alternative / trouver l'intrus)</v>
      </c>
      <c r="L93" s="48"/>
      <c r="M93" s="48">
        <f>IF(NOT(ISNA(VLOOKUP(CONCATENATE($H93,"-",$G93),'Question ClasseLeçonActTyprep'!$I:$L,4,0))), VLOOKUP(CONCATENATE($H93,"-",$G93),'Question ClasseLeçonActTyprep'!$I:$L,4,0), IF(NOT(ISNA(VLOOKUP(CONCATENATE(MID($H93,1,LEN($H93)-2),"--*",$G93),'Question ClasseLeçonActTyprep'!$I:$L,4,0))), VLOOKUP(CONCATENATE(MID($H93,1,LEN($H93)-2),"--*",$G93),'Question ClasseLeçonActTyprep'!$I:$L,4,0), IF(NOT(ISNA(VLOOKUP(CONCATENATE(MID($H93,1,LEN($H93)-4),"---*",$G93),'Question ClasseLeçonActTyprep'!$I:$L,4,0))), VLOOKUP(CONCATENATE(MID($H93,1,LEN($H93)-4),"---*",$G93),'Question ClasseLeçonActTyprep'!$I:$L,4,0), IF(NOT(ISNA(VLOOKUP(CONCATENATE(MID($H93,1,LEN($H93)-5),"----*",$G93),'Question ClasseLeçonActTyprep'!$I:$L,4,0))), VLOOKUP(CONCATENATE(MID($H93,1,LEN($H93)-6),"----*",$G93),'Question ClasseLeçonActTyprep'!$I:$L,4,0), 0))))</f>
        <v>0</v>
      </c>
      <c r="N93" s="86">
        <f t="shared" si="6"/>
        <v>0</v>
      </c>
      <c r="O93"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'Un exercice de type QCM (question alternative / trouver l''intrus)', 'L''enfant doit comparer deux ensembles d''items de poids différents et dire lequel est le plus grand (ou le plus petit)', '', 'Q2', '4', 'GSM', 'CC', 'F');</v>
      </c>
    </row>
    <row r="94" spans="1:15" s="87" customFormat="1" ht="72.5" x14ac:dyDescent="0.35">
      <c r="A94" s="12" t="s">
        <v>75</v>
      </c>
      <c r="B94" s="85" t="s">
        <v>671</v>
      </c>
      <c r="C94" s="9" t="str">
        <f t="shared" si="4"/>
        <v>GSM-CC</v>
      </c>
      <c r="D94" s="85" t="s">
        <v>640</v>
      </c>
      <c r="E94" s="85" t="str">
        <f>VLOOKUP(D94,'Phase apprent &amp; Nature activ'!A$11:B$14,2,0)</f>
        <v>Formalisation</v>
      </c>
      <c r="F94" s="85">
        <v>4</v>
      </c>
      <c r="G94" s="85" t="s">
        <v>628</v>
      </c>
      <c r="H94" s="85" t="str">
        <f t="shared" si="5"/>
        <v>GSM-CC-F-4-P</v>
      </c>
      <c r="I94" s="48" t="str">
        <f>CONCATENATE(VLOOKUP(CONCATENATE(A94,"-",B94,"-",D94,"-",F94),'Activités par classe-leçon-nat'!G:H,2,0)," - ",E94)</f>
        <v>Apprendre la comparaison sur la base d'images (pour faire comprendre que ce n'est pas le poids de l'objet qui compte) - Formalisation</v>
      </c>
      <c r="J94" s="48" t="str">
        <f>VLOOKUP(CONCATENATE($A94,"-",$B94,"-",$D94,"-",$F94),'Activités par classe-leçon-nat'!G:J,3,0)</f>
        <v>L'enfant doit comparer deux ensembles d'items de poids différents et dire lequel est le plus grand (ou le plus petit)</v>
      </c>
      <c r="K94" s="48" t="str">
        <f>VLOOKUP(G94,'Type Exo'!A:C,3,0)</f>
        <v>Un exercice où il faut relier des items entre eux par paire</v>
      </c>
      <c r="L94" s="48"/>
      <c r="M94" s="48">
        <f>IF(NOT(ISNA(VLOOKUP(CONCATENATE($H94,"-",$G94),'Question ClasseLeçonActTyprep'!$I:$L,4,0))), VLOOKUP(CONCATENATE($H94,"-",$G94),'Question ClasseLeçonActTyprep'!$I:$L,4,0), IF(NOT(ISNA(VLOOKUP(CONCATENATE(MID($H94,1,LEN($H94)-2),"--*",$G94),'Question ClasseLeçonActTyprep'!$I:$L,4,0))), VLOOKUP(CONCATENATE(MID($H94,1,LEN($H94)-2),"--*",$G94),'Question ClasseLeçonActTyprep'!$I:$L,4,0), IF(NOT(ISNA(VLOOKUP(CONCATENATE(MID($H94,1,LEN($H94)-4),"---*",$G94),'Question ClasseLeçonActTyprep'!$I:$L,4,0))), VLOOKUP(CONCATENATE(MID($H94,1,LEN($H94)-4),"---*",$G94),'Question ClasseLeçonActTyprep'!$I:$L,4,0), IF(NOT(ISNA(VLOOKUP(CONCATENATE(MID($H94,1,LEN($H94)-5),"----*",$G94),'Question ClasseLeçonActTyprep'!$I:$L,4,0))), VLOOKUP(CONCATENATE(MID($H94,1,LEN($H94)-6),"----*",$G94),'Question ClasseLeçonActTyprep'!$I:$L,4,0), 0))))</f>
        <v>0</v>
      </c>
      <c r="N94" s="86">
        <f t="shared" si="6"/>
        <v>0</v>
      </c>
      <c r="O94"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'Un exercice où il faut relier des items entre eux par paire', 'L''enfant doit comparer deux ensembles d''items de poids différents et dire lequel est le plus grand (ou le plus petit)', '', 'P', '4', 'GSM', 'CC', 'F');</v>
      </c>
    </row>
    <row r="95" spans="1:15" s="87" customFormat="1" ht="72.5" x14ac:dyDescent="0.35">
      <c r="A95" s="12" t="s">
        <v>75</v>
      </c>
      <c r="B95" s="85" t="s">
        <v>671</v>
      </c>
      <c r="C95" s="9" t="str">
        <f t="shared" si="4"/>
        <v>GSM-CC</v>
      </c>
      <c r="D95" s="85" t="s">
        <v>640</v>
      </c>
      <c r="E95" s="85" t="str">
        <f>VLOOKUP(D95,'Phase apprent &amp; Nature activ'!A$11:B$14,2,0)</f>
        <v>Formalisation</v>
      </c>
      <c r="F95" s="85">
        <v>4</v>
      </c>
      <c r="G95" s="85" t="s">
        <v>87</v>
      </c>
      <c r="H95" s="85" t="str">
        <f t="shared" si="5"/>
        <v>GSM-CC-F-4-M</v>
      </c>
      <c r="I95" s="48" t="str">
        <f>CONCATENATE(VLOOKUP(CONCATENATE(A95,"-",B95,"-",D95,"-",F95),'Activités par classe-leçon-nat'!G:H,2,0)," - ",E95)</f>
        <v>Apprendre la comparaison sur la base d'images (pour faire comprendre que ce n'est pas le poids de l'objet qui compte) - Formalisation</v>
      </c>
      <c r="J95" s="48" t="str">
        <f>VLOOKUP(CONCATENATE($A95,"-",$B95,"-",$D95,"-",$F95),'Activités par classe-leçon-nat'!G:J,3,0)</f>
        <v>L'enfant doit comparer deux ensembles d'items de poids différents et dire lequel est le plus grand (ou le plus petit)</v>
      </c>
      <c r="K95" s="48" t="str">
        <f>VLOOKUP(G95,'Type Exo'!A:C,3,0)</f>
        <v>Un exercice de type Memory</v>
      </c>
      <c r="L95" s="48"/>
      <c r="M95" s="48">
        <f>IF(NOT(ISNA(VLOOKUP(CONCATENATE($H95,"-",$G95),'Question ClasseLeçonActTyprep'!$I:$L,4,0))), VLOOKUP(CONCATENATE($H95,"-",$G95),'Question ClasseLeçonActTyprep'!$I:$L,4,0), IF(NOT(ISNA(VLOOKUP(CONCATENATE(MID($H95,1,LEN($H95)-2),"--*",$G95),'Question ClasseLeçonActTyprep'!$I:$L,4,0))), VLOOKUP(CONCATENATE(MID($H95,1,LEN($H95)-2),"--*",$G95),'Question ClasseLeçonActTyprep'!$I:$L,4,0), IF(NOT(ISNA(VLOOKUP(CONCATENATE(MID($H95,1,LEN($H95)-4),"---*",$G95),'Question ClasseLeçonActTyprep'!$I:$L,4,0))), VLOOKUP(CONCATENATE(MID($H95,1,LEN($H95)-4),"---*",$G95),'Question ClasseLeçonActTyprep'!$I:$L,4,0), IF(NOT(ISNA(VLOOKUP(CONCATENATE(MID($H95,1,LEN($H95)-5),"----*",$G95),'Question ClasseLeçonActTyprep'!$I:$L,4,0))), VLOOKUP(CONCATENATE(MID($H95,1,LEN($H95)-6),"----*",$G95),'Question ClasseLeçonActTyprep'!$I:$L,4,0), 0))))</f>
        <v>0</v>
      </c>
      <c r="N95" s="86">
        <f t="shared" si="6"/>
        <v>0</v>
      </c>
      <c r="O95"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'Un exercice de type Memory', 'L''enfant doit comparer deux ensembles d''items de poids différents et dire lequel est le plus grand (ou le plus petit)', '', 'M', '4', 'GSM', 'CC', 'F');</v>
      </c>
    </row>
    <row r="96" spans="1:15" s="87" customFormat="1" ht="72.5" x14ac:dyDescent="0.35">
      <c r="A96" s="12" t="s">
        <v>75</v>
      </c>
      <c r="B96" s="85" t="s">
        <v>671</v>
      </c>
      <c r="C96" s="9" t="str">
        <f t="shared" si="4"/>
        <v>GSM-CC</v>
      </c>
      <c r="D96" s="85" t="s">
        <v>640</v>
      </c>
      <c r="E96" s="85" t="str">
        <f>VLOOKUP(D96,'Phase apprent &amp; Nature activ'!A$11:B$14,2,0)</f>
        <v>Formalisation</v>
      </c>
      <c r="F96" s="85">
        <v>4</v>
      </c>
      <c r="G96" s="85" t="s">
        <v>835</v>
      </c>
      <c r="H96" s="85" t="str">
        <f t="shared" si="5"/>
        <v>GSM-CC-F-4-T</v>
      </c>
      <c r="I96" s="48" t="str">
        <f>CONCATENATE(VLOOKUP(CONCATENATE(A96,"-",B96,"-",D96,"-",F96),'Activités par classe-leçon-nat'!G:H,2,0)," - ",E96)</f>
        <v>Apprendre la comparaison sur la base d'images (pour faire comprendre que ce n'est pas le poids de l'objet qui compte) - Formalisation</v>
      </c>
      <c r="J96" s="48" t="str">
        <f>VLOOKUP(CONCATENATE($A96,"-",$B96,"-",$D96,"-",$F96),'Activités par classe-leçon-nat'!G:J,3,0)</f>
        <v>L'enfant doit comparer deux ensembles d'items de poids différents et dire lequel est le plus grand (ou le plus petit)</v>
      </c>
      <c r="K96" s="48" t="str">
        <f>VLOOKUP(G96,'Type Exo'!A:C,3,0)</f>
        <v>Un exercice à trous</v>
      </c>
      <c r="L96" s="48"/>
      <c r="M96" s="48">
        <f>IF(NOT(ISNA(VLOOKUP(CONCATENATE($H96,"-",$G96),'Question ClasseLeçonActTyprep'!$I:$L,4,0))), VLOOKUP(CONCATENATE($H96,"-",$G96),'Question ClasseLeçonActTyprep'!$I:$L,4,0), IF(NOT(ISNA(VLOOKUP(CONCATENATE(MID($H96,1,LEN($H96)-2),"--*",$G96),'Question ClasseLeçonActTyprep'!$I:$L,4,0))), VLOOKUP(CONCATENATE(MID($H96,1,LEN($H96)-2),"--*",$G96),'Question ClasseLeçonActTyprep'!$I:$L,4,0), IF(NOT(ISNA(VLOOKUP(CONCATENATE(MID($H96,1,LEN($H96)-4),"---*",$G96),'Question ClasseLeçonActTyprep'!$I:$L,4,0))), VLOOKUP(CONCATENATE(MID($H96,1,LEN($H96)-4),"---*",$G96),'Question ClasseLeçonActTyprep'!$I:$L,4,0), IF(NOT(ISNA(VLOOKUP(CONCATENATE(MID($H96,1,LEN($H96)-5),"----*",$G96),'Question ClasseLeçonActTyprep'!$I:$L,4,0))), VLOOKUP(CONCATENATE(MID($H96,1,LEN($H96)-6),"----*",$G96),'Question ClasseLeçonActTyprep'!$I:$L,4,0), 0))))</f>
        <v>0</v>
      </c>
      <c r="N96" s="86">
        <f t="shared" si="6"/>
        <v>0</v>
      </c>
      <c r="O96" s="93" t="str">
        <f t="shared" si="7"/>
        <v>INSERT INTO `activite_clnt` (nom, description, objectif, consigne, typrep, num_activite, fk_classe_id, fk_lesson_id, fk_natureactiv_id) VALUES ('Apprendre la comparaison sur la base d''images (pour faire comprendre que ce n''est pas le poids de l''objet qui compte) - Formalisation', 'Un exercice à trous', 'L''enfant doit comparer deux ensembles d''items de poids différents et dire lequel est le plus grand (ou le plus petit)', '', 'T', '4', 'GSM', 'CC', 'F');</v>
      </c>
    </row>
    <row r="97" spans="1:15" s="87" customFormat="1" ht="72.5" x14ac:dyDescent="0.35">
      <c r="A97" s="12" t="s">
        <v>75</v>
      </c>
      <c r="B97" s="85" t="s">
        <v>671</v>
      </c>
      <c r="C97" s="9" t="str">
        <f t="shared" si="4"/>
        <v>GSM-CC</v>
      </c>
      <c r="D97" s="85" t="s">
        <v>628</v>
      </c>
      <c r="E97" s="85" t="str">
        <f>VLOOKUP(D97,'Phase apprent &amp; Nature activ'!A$11:B$14,2,0)</f>
        <v>Problème</v>
      </c>
      <c r="F97" s="85">
        <v>1</v>
      </c>
      <c r="G97" s="85" t="s">
        <v>735</v>
      </c>
      <c r="H97" s="85" t="str">
        <f t="shared" si="5"/>
        <v>GSM-CC-P-1-B1</v>
      </c>
      <c r="I97" s="48" t="str">
        <f>CONCATENATE(VLOOKUP(CONCATENATE(A97,"-",B97,"-",D97,"-",F97),'Activités par classe-leçon-nat'!G:H,2,0)," - ",E97)</f>
        <v>Apprendre la conservation des quantités - Problème</v>
      </c>
      <c r="J97" s="48" t="str">
        <f>VLOOKUP(CONCATENATE($A97,"-",$B97,"-",$D97,"-",$F97),'Activités par classe-leçon-nat'!G:J,3,0)</f>
        <v>L'enfant doit comprendre qu'en déplaçant les objets (d'une main à l'autre, d'une boîte à l'autre) leur nombre ne change pas; L'enfant doit comprendre qu'en changeant les caractéristiques (taille, poids), la quantité ne change pas</v>
      </c>
      <c r="K97" s="48" t="str">
        <f>VLOOKUP(G97,'Type Exo'!A:C,3,0)</f>
        <v>Exercice où il faut trouver la bonne réponse parmi 2 possibles</v>
      </c>
      <c r="L97" s="48"/>
      <c r="M97" s="48">
        <f>IF(NOT(ISNA(VLOOKUP(CONCATENATE($H97,"-",$G97),'Question ClasseLeçonActTyprep'!$I:$L,4,0))), VLOOKUP(CONCATENATE($H97,"-",$G97),'Question ClasseLeçonActTyprep'!$I:$L,4,0), IF(NOT(ISNA(VLOOKUP(CONCATENATE(MID($H97,1,LEN($H97)-2),"--*",$G97),'Question ClasseLeçonActTyprep'!$I:$L,4,0))), VLOOKUP(CONCATENATE(MID($H97,1,LEN($H97)-2),"--*",$G97),'Question ClasseLeçonActTyprep'!$I:$L,4,0), IF(NOT(ISNA(VLOOKUP(CONCATENATE(MID($H97,1,LEN($H97)-4),"---*",$G97),'Question ClasseLeçonActTyprep'!$I:$L,4,0))), VLOOKUP(CONCATENATE(MID($H97,1,LEN($H97)-4),"---*",$G97),'Question ClasseLeçonActTyprep'!$I:$L,4,0), IF(NOT(ISNA(VLOOKUP(CONCATENATE(MID($H97,1,LEN($H97)-5),"----*",$G97),'Question ClasseLeçonActTyprep'!$I:$L,4,0))), VLOOKUP(CONCATENATE(MID($H97,1,LEN($H97)-6),"----*",$G97),'Question ClasseLeçonActTyprep'!$I:$L,4,0), 0))))</f>
        <v>0</v>
      </c>
      <c r="N97" s="86">
        <f t="shared" si="6"/>
        <v>0</v>
      </c>
      <c r="O97" s="93" t="str">
        <f t="shared" si="7"/>
        <v>INSERT INTO `activite_clnt` (nom, description, objectif, consigne, typrep, num_activite, fk_classe_id, fk_lesson_id, fk_natureactiv_id) VALUES ('Apprendre la conservation des quantités - Problème', 'Exercice où il faut trouver la bonne réponse parmi 2 possibles', 'L''enfant doit comprendre qu''en déplaçant les objets (d''une main à l''autre, d''une boîte à l''autre) leur nombre ne change pas; L''enfant doit comprendre qu''en changeant les caractéristiques (taille, poids), la quantité ne change pas', '', 'B1', '1', 'GSM', 'CC', 'P');</v>
      </c>
    </row>
    <row r="98" spans="1:15" s="87" customFormat="1" ht="72.5" x14ac:dyDescent="0.35">
      <c r="A98" s="12" t="s">
        <v>75</v>
      </c>
      <c r="B98" s="85" t="s">
        <v>671</v>
      </c>
      <c r="C98" s="9" t="str">
        <f t="shared" si="4"/>
        <v>GSM-CC</v>
      </c>
      <c r="D98" s="85" t="s">
        <v>628</v>
      </c>
      <c r="E98" s="85" t="str">
        <f>VLOOKUP(D98,'Phase apprent &amp; Nature activ'!A$11:B$14,2,0)</f>
        <v>Problème</v>
      </c>
      <c r="F98" s="85">
        <v>1</v>
      </c>
      <c r="G98" s="85" t="s">
        <v>952</v>
      </c>
      <c r="H98" s="85" t="str">
        <f t="shared" si="5"/>
        <v>GSM-CC-P-1-Q1</v>
      </c>
      <c r="I98" s="48" t="str">
        <f>CONCATENATE(VLOOKUP(CONCATENATE(A98,"-",B98,"-",D98,"-",F98),'Activités par classe-leçon-nat'!G:H,2,0)," - ",E98)</f>
        <v>Apprendre la conservation des quantités - Problème</v>
      </c>
      <c r="J98" s="48" t="str">
        <f>VLOOKUP(CONCATENATE($A98,"-",$B98,"-",$D98,"-",$F98),'Activités par classe-leçon-nat'!G:J,3,0)</f>
        <v>L'enfant doit comprendre qu'en déplaçant les objets (d'une main à l'autre, d'une boîte à l'autre) leur nombre ne change pas; L'enfant doit comprendre qu'en changeant les caractéristiques (taille, poids), la quantité ne change pas</v>
      </c>
      <c r="K98" s="48" t="str">
        <f>VLOOKUP(G98,'Type Exo'!A:C,3,0)</f>
        <v>Un exercice de type QCM</v>
      </c>
      <c r="L98" s="48"/>
      <c r="M98" s="48">
        <f>IF(NOT(ISNA(VLOOKUP(CONCATENATE($H98,"-",$G98),'Question ClasseLeçonActTyprep'!$I:$L,4,0))), VLOOKUP(CONCATENATE($H98,"-",$G98),'Question ClasseLeçonActTyprep'!$I:$L,4,0), IF(NOT(ISNA(VLOOKUP(CONCATENATE(MID($H98,1,LEN($H98)-2),"--*",$G98),'Question ClasseLeçonActTyprep'!$I:$L,4,0))), VLOOKUP(CONCATENATE(MID($H98,1,LEN($H98)-2),"--*",$G98),'Question ClasseLeçonActTyprep'!$I:$L,4,0), IF(NOT(ISNA(VLOOKUP(CONCATENATE(MID($H98,1,LEN($H98)-4),"---*",$G98),'Question ClasseLeçonActTyprep'!$I:$L,4,0))), VLOOKUP(CONCATENATE(MID($H98,1,LEN($H98)-4),"---*",$G98),'Question ClasseLeçonActTyprep'!$I:$L,4,0), IF(NOT(ISNA(VLOOKUP(CONCATENATE(MID($H98,1,LEN($H98)-5),"----*",$G98),'Question ClasseLeçonActTyprep'!$I:$L,4,0))), VLOOKUP(CONCATENATE(MID($H98,1,LEN($H98)-6),"----*",$G98),'Question ClasseLeçonActTyprep'!$I:$L,4,0), 0))))</f>
        <v>0</v>
      </c>
      <c r="N98" s="86">
        <f t="shared" si="6"/>
        <v>0</v>
      </c>
      <c r="O98" s="93" t="str">
        <f t="shared" si="7"/>
        <v>INSERT INTO `activite_clnt` (nom, description, objectif, consigne, typrep, num_activite, fk_classe_id, fk_lesson_id, fk_natureactiv_id) VALUES ('Apprendre la conservation des quantités - Problème', 'Un exercice de type QCM', 'L''enfant doit comprendre qu''en déplaçant les objets (d''une main à l''autre, d''une boîte à l''autre) leur nombre ne change pas; L''enfant doit comprendre qu''en changeant les caractéristiques (taille, poids), la quantité ne change pas', '', 'Q1', '1', 'GSM', 'CC', 'P');</v>
      </c>
    </row>
    <row r="99" spans="1:15" s="87" customFormat="1" ht="87" x14ac:dyDescent="0.35">
      <c r="A99" s="12" t="s">
        <v>75</v>
      </c>
      <c r="B99" s="85" t="s">
        <v>671</v>
      </c>
      <c r="C99" s="9" t="str">
        <f t="shared" si="4"/>
        <v>GSM-CC</v>
      </c>
      <c r="D99" s="85" t="s">
        <v>628</v>
      </c>
      <c r="E99" s="85" t="str">
        <f>VLOOKUP(D99,'Phase apprent &amp; Nature activ'!A$11:B$14,2,0)</f>
        <v>Problème</v>
      </c>
      <c r="F99" s="85">
        <v>2</v>
      </c>
      <c r="G99" s="85" t="s">
        <v>735</v>
      </c>
      <c r="H99" s="85" t="str">
        <f t="shared" si="5"/>
        <v>GSM-CC-P-2-B1</v>
      </c>
      <c r="I99" s="48" t="str">
        <f>CONCATENATE(VLOOKUP(CONCATENATE(A99,"-",B99,"-",D99,"-",F99),'Activités par classe-leçon-nat'!G:H,2,0)," - ",E99)</f>
        <v>Transfert de la comparaison/classification : apprendre à comparer et à classer les ensembles par la quantité (nombre d'éléments), par taille (longueur) - Problème</v>
      </c>
      <c r="J99" s="48" t="str">
        <f>VLOOKUP(CONCATENATE($A99,"-",$B99,"-",$D99,"-",$F99),'Activités par classe-leçon-nat'!G:J,3,0)</f>
        <v>L'enfant doit transposer les compétences de comparaison et de classification selon d'autres critères mesurables que la quantité (longueur, poids)</v>
      </c>
      <c r="K99" s="48" t="str">
        <f>VLOOKUP(G99,'Type Exo'!A:C,3,0)</f>
        <v>Exercice où il faut trouver la bonne réponse parmi 2 possibles</v>
      </c>
      <c r="L99" s="48"/>
      <c r="M99" s="48">
        <f>IF(NOT(ISNA(VLOOKUP(CONCATENATE($H99,"-",$G99),'Question ClasseLeçonActTyprep'!$I:$L,4,0))), VLOOKUP(CONCATENATE($H99,"-",$G99),'Question ClasseLeçonActTyprep'!$I:$L,4,0), IF(NOT(ISNA(VLOOKUP(CONCATENATE(MID($H99,1,LEN($H99)-2),"--*",$G99),'Question ClasseLeçonActTyprep'!$I:$L,4,0))), VLOOKUP(CONCATENATE(MID($H99,1,LEN($H99)-2),"--*",$G99),'Question ClasseLeçonActTyprep'!$I:$L,4,0), IF(NOT(ISNA(VLOOKUP(CONCATENATE(MID($H99,1,LEN($H99)-4),"---*",$G99),'Question ClasseLeçonActTyprep'!$I:$L,4,0))), VLOOKUP(CONCATENATE(MID($H99,1,LEN($H99)-4),"---*",$G99),'Question ClasseLeçonActTyprep'!$I:$L,4,0), IF(NOT(ISNA(VLOOKUP(CONCATENATE(MID($H99,1,LEN($H99)-5),"----*",$G99),'Question ClasseLeçonActTyprep'!$I:$L,4,0))), VLOOKUP(CONCATENATE(MID($H99,1,LEN($H99)-6),"----*",$G99),'Question ClasseLeçonActTyprep'!$I:$L,4,0), 0))))</f>
        <v>0</v>
      </c>
      <c r="N99" s="86">
        <f t="shared" si="6"/>
        <v>0</v>
      </c>
      <c r="O99"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'Exercice où il faut trouver la bonne réponse parmi 2 possibles', 'L''enfant doit transposer les compétences de comparaison et de classification selon d''autres critères mesurables que la quantité (longueur, poids)', '', 'B1', '2', 'GSM', 'CC', 'P');</v>
      </c>
    </row>
    <row r="100" spans="1:15" s="87" customFormat="1" ht="87" x14ac:dyDescent="0.35">
      <c r="A100" s="12" t="s">
        <v>75</v>
      </c>
      <c r="B100" s="85" t="s">
        <v>671</v>
      </c>
      <c r="C100" s="9" t="str">
        <f t="shared" si="4"/>
        <v>GSM-CC</v>
      </c>
      <c r="D100" s="85" t="s">
        <v>628</v>
      </c>
      <c r="E100" s="85" t="str">
        <f>VLOOKUP(D100,'Phase apprent &amp; Nature activ'!A$11:B$14,2,0)</f>
        <v>Problème</v>
      </c>
      <c r="F100" s="85">
        <v>2</v>
      </c>
      <c r="G100" s="85" t="s">
        <v>951</v>
      </c>
      <c r="H100" s="85" t="str">
        <f t="shared" si="5"/>
        <v>GSM-CC-P-2-B2</v>
      </c>
      <c r="I100" s="48" t="str">
        <f>CONCATENATE(VLOOKUP(CONCATENATE(A100,"-",B100,"-",D100,"-",F100),'Activités par classe-leçon-nat'!G:H,2,0)," - ",E100)</f>
        <v>Transfert de la comparaison/classification : apprendre à comparer et à classer les ensembles par la quantité (nombre d'éléments), par taille (longueur) - Problème</v>
      </c>
      <c r="J100" s="48" t="str">
        <f>VLOOKUP(CONCATENATE($A100,"-",$B100,"-",$D100,"-",$F100),'Activités par classe-leçon-nat'!G:J,3,0)</f>
        <v>L'enfant doit transposer les compétences de comparaison et de classification selon d'autres critères mesurables que la quantité (longueur, poids)</v>
      </c>
      <c r="K100" s="48" t="str">
        <f>VLOOKUP(G100,'Type Exo'!A:C,3,0)</f>
        <v>Exercice où il faut trouver la bonne réponse parmi 2 possibles (question alternative)</v>
      </c>
      <c r="L100" s="48"/>
      <c r="M100" s="48">
        <f>IF(NOT(ISNA(VLOOKUP(CONCATENATE($H100,"-",$G100),'Question ClasseLeçonActTyprep'!$I:$L,4,0))), VLOOKUP(CONCATENATE($H100,"-",$G100),'Question ClasseLeçonActTyprep'!$I:$L,4,0), IF(NOT(ISNA(VLOOKUP(CONCATENATE(MID($H100,1,LEN($H100)-2),"--*",$G100),'Question ClasseLeçonActTyprep'!$I:$L,4,0))), VLOOKUP(CONCATENATE(MID($H100,1,LEN($H100)-2),"--*",$G100),'Question ClasseLeçonActTyprep'!$I:$L,4,0), IF(NOT(ISNA(VLOOKUP(CONCATENATE(MID($H100,1,LEN($H100)-4),"---*",$G100),'Question ClasseLeçonActTyprep'!$I:$L,4,0))), VLOOKUP(CONCATENATE(MID($H100,1,LEN($H100)-4),"---*",$G100),'Question ClasseLeçonActTyprep'!$I:$L,4,0), IF(NOT(ISNA(VLOOKUP(CONCATENATE(MID($H100,1,LEN($H100)-5),"----*",$G100),'Question ClasseLeçonActTyprep'!$I:$L,4,0))), VLOOKUP(CONCATENATE(MID($H100,1,LEN($H100)-6),"----*",$G100),'Question ClasseLeçonActTyprep'!$I:$L,4,0), 0))))</f>
        <v>0</v>
      </c>
      <c r="N100" s="86">
        <f t="shared" si="6"/>
        <v>0</v>
      </c>
      <c r="O100"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'Exercice où il faut trouver la bonne réponse parmi 2 possibles (question alternative)', 'L''enfant doit transposer les compétences de comparaison et de classification selon d''autres critères mesurables que la quantité (longueur, poids)', '', 'B2', '2', 'GSM', 'CC', 'P');</v>
      </c>
    </row>
    <row r="101" spans="1:15" s="87" customFormat="1" ht="72.5" x14ac:dyDescent="0.35">
      <c r="A101" s="12" t="s">
        <v>75</v>
      </c>
      <c r="B101" s="85" t="s">
        <v>671</v>
      </c>
      <c r="C101" s="9" t="str">
        <f t="shared" si="4"/>
        <v>GSM-CC</v>
      </c>
      <c r="D101" s="85" t="s">
        <v>628</v>
      </c>
      <c r="E101" s="85" t="str">
        <f>VLOOKUP(D101,'Phase apprent &amp; Nature activ'!A$11:B$14,2,0)</f>
        <v>Problème</v>
      </c>
      <c r="F101" s="85">
        <v>2</v>
      </c>
      <c r="G101" s="85" t="s">
        <v>952</v>
      </c>
      <c r="H101" s="85" t="str">
        <f t="shared" si="5"/>
        <v>GSM-CC-P-2-Q1</v>
      </c>
      <c r="I101" s="48" t="str">
        <f>CONCATENATE(VLOOKUP(CONCATENATE(A101,"-",B101,"-",D101,"-",F101),'Activités par classe-leçon-nat'!G:H,2,0)," - ",E101)</f>
        <v>Transfert de la comparaison/classification : apprendre à comparer et à classer les ensembles par la quantité (nombre d'éléments), par taille (longueur) - Problème</v>
      </c>
      <c r="J101" s="48" t="str">
        <f>VLOOKUP(CONCATENATE($A101,"-",$B101,"-",$D101,"-",$F101),'Activités par classe-leçon-nat'!G:J,3,0)</f>
        <v>L'enfant doit transposer les compétences de comparaison et de classification selon d'autres critères mesurables que la quantité (longueur, poids)</v>
      </c>
      <c r="K101" s="48" t="str">
        <f>VLOOKUP(G101,'Type Exo'!A:C,3,0)</f>
        <v>Un exercice de type QCM</v>
      </c>
      <c r="L101" s="48"/>
      <c r="M101" s="48">
        <f>IF(NOT(ISNA(VLOOKUP(CONCATENATE($H101,"-",$G101),'Question ClasseLeçonActTyprep'!$I:$L,4,0))), VLOOKUP(CONCATENATE($H101,"-",$G101),'Question ClasseLeçonActTyprep'!$I:$L,4,0), IF(NOT(ISNA(VLOOKUP(CONCATENATE(MID($H101,1,LEN($H101)-2),"--*",$G101),'Question ClasseLeçonActTyprep'!$I:$L,4,0))), VLOOKUP(CONCATENATE(MID($H101,1,LEN($H101)-2),"--*",$G101),'Question ClasseLeçonActTyprep'!$I:$L,4,0), IF(NOT(ISNA(VLOOKUP(CONCATENATE(MID($H101,1,LEN($H101)-4),"---*",$G101),'Question ClasseLeçonActTyprep'!$I:$L,4,0))), VLOOKUP(CONCATENATE(MID($H101,1,LEN($H101)-4),"---*",$G101),'Question ClasseLeçonActTyprep'!$I:$L,4,0), IF(NOT(ISNA(VLOOKUP(CONCATENATE(MID($H101,1,LEN($H101)-5),"----*",$G101),'Question ClasseLeçonActTyprep'!$I:$L,4,0))), VLOOKUP(CONCATENATE(MID($H101,1,LEN($H101)-6),"----*",$G101),'Question ClasseLeçonActTyprep'!$I:$L,4,0), 0))))</f>
        <v>0</v>
      </c>
      <c r="N101" s="86">
        <f t="shared" si="6"/>
        <v>0</v>
      </c>
      <c r="O101"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de type QCM', 'L''enfant doit transposer les compétences de comparaison et de classification selon d''autres critères mesurables que la quantité (longueur, poids)', '', 'Q1', '2', 'GSM', 'CC', 'P');</v>
      </c>
    </row>
    <row r="102" spans="1:15" s="87" customFormat="1" ht="87" x14ac:dyDescent="0.35">
      <c r="A102" s="12" t="s">
        <v>75</v>
      </c>
      <c r="B102" s="85" t="s">
        <v>671</v>
      </c>
      <c r="C102" s="9" t="str">
        <f t="shared" si="4"/>
        <v>GSM-CC</v>
      </c>
      <c r="D102" s="85" t="s">
        <v>628</v>
      </c>
      <c r="E102" s="85" t="str">
        <f>VLOOKUP(D102,'Phase apprent &amp; Nature activ'!A$11:B$14,2,0)</f>
        <v>Problème</v>
      </c>
      <c r="F102" s="85">
        <v>2</v>
      </c>
      <c r="G102" s="85" t="s">
        <v>953</v>
      </c>
      <c r="H102" s="85" t="str">
        <f t="shared" si="5"/>
        <v>GSM-CC-P-2-Q2</v>
      </c>
      <c r="I102" s="48" t="str">
        <f>CONCATENATE(VLOOKUP(CONCATENATE(A102,"-",B102,"-",D102,"-",F102),'Activités par classe-leçon-nat'!G:H,2,0)," - ",E102)</f>
        <v>Transfert de la comparaison/classification : apprendre à comparer et à classer les ensembles par la quantité (nombre d'éléments), par taille (longueur) - Problème</v>
      </c>
      <c r="J102" s="48" t="str">
        <f>VLOOKUP(CONCATENATE($A102,"-",$B102,"-",$D102,"-",$F102),'Activités par classe-leçon-nat'!G:J,3,0)</f>
        <v>L'enfant doit transposer les compétences de comparaison et de classification selon d'autres critères mesurables que la quantité (longueur, poids)</v>
      </c>
      <c r="K102" s="48" t="str">
        <f>VLOOKUP(G102,'Type Exo'!A:C,3,0)</f>
        <v>Un exercice de type QCM (question alternative / trouver l'intrus)</v>
      </c>
      <c r="L102" s="48"/>
      <c r="M102" s="48">
        <f>IF(NOT(ISNA(VLOOKUP(CONCATENATE($H102,"-",$G102),'Question ClasseLeçonActTyprep'!$I:$L,4,0))), VLOOKUP(CONCATENATE($H102,"-",$G102),'Question ClasseLeçonActTyprep'!$I:$L,4,0), IF(NOT(ISNA(VLOOKUP(CONCATENATE(MID($H102,1,LEN($H102)-2),"--*",$G102),'Question ClasseLeçonActTyprep'!$I:$L,4,0))), VLOOKUP(CONCATENATE(MID($H102,1,LEN($H102)-2),"--*",$G102),'Question ClasseLeçonActTyprep'!$I:$L,4,0), IF(NOT(ISNA(VLOOKUP(CONCATENATE(MID($H102,1,LEN($H102)-4),"---*",$G102),'Question ClasseLeçonActTyprep'!$I:$L,4,0))), VLOOKUP(CONCATENATE(MID($H102,1,LEN($H102)-4),"---*",$G102),'Question ClasseLeçonActTyprep'!$I:$L,4,0), IF(NOT(ISNA(VLOOKUP(CONCATENATE(MID($H102,1,LEN($H102)-5),"----*",$G102),'Question ClasseLeçonActTyprep'!$I:$L,4,0))), VLOOKUP(CONCATENATE(MID($H102,1,LEN($H102)-6),"----*",$G102),'Question ClasseLeçonActTyprep'!$I:$L,4,0), 0))))</f>
        <v>0</v>
      </c>
      <c r="N102" s="86">
        <f t="shared" si="6"/>
        <v>0</v>
      </c>
      <c r="O102"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de type QCM (question alternative / trouver l''intrus)', 'L''enfant doit transposer les compétences de comparaison et de classification selon d''autres critères mesurables que la quantité (longueur, poids)', '', 'Q2', '2', 'GSM', 'CC', 'P');</v>
      </c>
    </row>
    <row r="103" spans="1:15" s="87" customFormat="1" ht="87" x14ac:dyDescent="0.35">
      <c r="A103" s="12" t="s">
        <v>75</v>
      </c>
      <c r="B103" s="85" t="s">
        <v>671</v>
      </c>
      <c r="C103" s="9" t="str">
        <f t="shared" si="4"/>
        <v>GSM-CC</v>
      </c>
      <c r="D103" s="85" t="s">
        <v>628</v>
      </c>
      <c r="E103" s="85" t="str">
        <f>VLOOKUP(D103,'Phase apprent &amp; Nature activ'!A$11:B$14,2,0)</f>
        <v>Problème</v>
      </c>
      <c r="F103" s="85">
        <v>2</v>
      </c>
      <c r="G103" s="85" t="s">
        <v>628</v>
      </c>
      <c r="H103" s="85" t="str">
        <f t="shared" si="5"/>
        <v>GSM-CC-P-2-P</v>
      </c>
      <c r="I103" s="48" t="str">
        <f>CONCATENATE(VLOOKUP(CONCATENATE(A103,"-",B103,"-",D103,"-",F103),'Activités par classe-leçon-nat'!G:H,2,0)," - ",E103)</f>
        <v>Transfert de la comparaison/classification : apprendre à comparer et à classer les ensembles par la quantité (nombre d'éléments), par taille (longueur) - Problème</v>
      </c>
      <c r="J103" s="48" t="str">
        <f>VLOOKUP(CONCATENATE($A103,"-",$B103,"-",$D103,"-",$F103),'Activités par classe-leçon-nat'!G:J,3,0)</f>
        <v>L'enfant doit transposer les compétences de comparaison et de classification selon d'autres critères mesurables que la quantité (longueur, poids)</v>
      </c>
      <c r="K103" s="48" t="str">
        <f>VLOOKUP(G103,'Type Exo'!A:C,3,0)</f>
        <v>Un exercice où il faut relier des items entre eux par paire</v>
      </c>
      <c r="L103" s="48"/>
      <c r="M103" s="48">
        <f>IF(NOT(ISNA(VLOOKUP(CONCATENATE($H103,"-",$G103),'Question ClasseLeçonActTyprep'!$I:$L,4,0))), VLOOKUP(CONCATENATE($H103,"-",$G103),'Question ClasseLeçonActTyprep'!$I:$L,4,0), IF(NOT(ISNA(VLOOKUP(CONCATENATE(MID($H103,1,LEN($H103)-2),"--*",$G103),'Question ClasseLeçonActTyprep'!$I:$L,4,0))), VLOOKUP(CONCATENATE(MID($H103,1,LEN($H103)-2),"--*",$G103),'Question ClasseLeçonActTyprep'!$I:$L,4,0), IF(NOT(ISNA(VLOOKUP(CONCATENATE(MID($H103,1,LEN($H103)-4),"---*",$G103),'Question ClasseLeçonActTyprep'!$I:$L,4,0))), VLOOKUP(CONCATENATE(MID($H103,1,LEN($H103)-4),"---*",$G103),'Question ClasseLeçonActTyprep'!$I:$L,4,0), IF(NOT(ISNA(VLOOKUP(CONCATENATE(MID($H103,1,LEN($H103)-5),"----*",$G103),'Question ClasseLeçonActTyprep'!$I:$L,4,0))), VLOOKUP(CONCATENATE(MID($H103,1,LEN($H103)-6),"----*",$G103),'Question ClasseLeçonActTyprep'!$I:$L,4,0), 0))))</f>
        <v>0</v>
      </c>
      <c r="N103" s="86">
        <f t="shared" si="6"/>
        <v>0</v>
      </c>
      <c r="O103"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où il faut relier des items entre eux par paire', 'L''enfant doit transposer les compétences de comparaison et de classification selon d''autres critères mesurables que la quantité (longueur, poids)', '', 'P', '2', 'GSM', 'CC', 'P');</v>
      </c>
    </row>
    <row r="104" spans="1:15" s="87" customFormat="1" ht="72.5" x14ac:dyDescent="0.35">
      <c r="A104" s="12" t="s">
        <v>75</v>
      </c>
      <c r="B104" s="85" t="s">
        <v>671</v>
      </c>
      <c r="C104" s="9" t="str">
        <f t="shared" si="4"/>
        <v>GSM-CC</v>
      </c>
      <c r="D104" s="85" t="s">
        <v>628</v>
      </c>
      <c r="E104" s="85" t="str">
        <f>VLOOKUP(D104,'Phase apprent &amp; Nature activ'!A$11:B$14,2,0)</f>
        <v>Problème</v>
      </c>
      <c r="F104" s="85">
        <v>2</v>
      </c>
      <c r="G104" s="85" t="s">
        <v>87</v>
      </c>
      <c r="H104" s="85" t="str">
        <f t="shared" si="5"/>
        <v>GSM-CC-P-2-M</v>
      </c>
      <c r="I104" s="48" t="str">
        <f>CONCATENATE(VLOOKUP(CONCATENATE(A104,"-",B104,"-",D104,"-",F104),'Activités par classe-leçon-nat'!G:H,2,0)," - ",E104)</f>
        <v>Transfert de la comparaison/classification : apprendre à comparer et à classer les ensembles par la quantité (nombre d'éléments), par taille (longueur) - Problème</v>
      </c>
      <c r="J104" s="48" t="str">
        <f>VLOOKUP(CONCATENATE($A104,"-",$B104,"-",$D104,"-",$F104),'Activités par classe-leçon-nat'!G:J,3,0)</f>
        <v>L'enfant doit transposer les compétences de comparaison et de classification selon d'autres critères mesurables que la quantité (longueur, poids)</v>
      </c>
      <c r="K104" s="48" t="str">
        <f>VLOOKUP(G104,'Type Exo'!A:C,3,0)</f>
        <v>Un exercice de type Memory</v>
      </c>
      <c r="L104" s="48"/>
      <c r="M104" s="48">
        <f>IF(NOT(ISNA(VLOOKUP(CONCATENATE($H104,"-",$G104),'Question ClasseLeçonActTyprep'!$I:$L,4,0))), VLOOKUP(CONCATENATE($H104,"-",$G104),'Question ClasseLeçonActTyprep'!$I:$L,4,0), IF(NOT(ISNA(VLOOKUP(CONCATENATE(MID($H104,1,LEN($H104)-2),"--*",$G104),'Question ClasseLeçonActTyprep'!$I:$L,4,0))), VLOOKUP(CONCATENATE(MID($H104,1,LEN($H104)-2),"--*",$G104),'Question ClasseLeçonActTyprep'!$I:$L,4,0), IF(NOT(ISNA(VLOOKUP(CONCATENATE(MID($H104,1,LEN($H104)-4),"---*",$G104),'Question ClasseLeçonActTyprep'!$I:$L,4,0))), VLOOKUP(CONCATENATE(MID($H104,1,LEN($H104)-4),"---*",$G104),'Question ClasseLeçonActTyprep'!$I:$L,4,0), IF(NOT(ISNA(VLOOKUP(CONCATENATE(MID($H104,1,LEN($H104)-5),"----*",$G104),'Question ClasseLeçonActTyprep'!$I:$L,4,0))), VLOOKUP(CONCATENATE(MID($H104,1,LEN($H104)-6),"----*",$G104),'Question ClasseLeçonActTyprep'!$I:$L,4,0), 0))))</f>
        <v>0</v>
      </c>
      <c r="N104" s="86">
        <f t="shared" si="6"/>
        <v>0</v>
      </c>
      <c r="O104"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de type Memory', 'L''enfant doit transposer les compétences de comparaison et de classification selon d''autres critères mesurables que la quantité (longueur, poids)', '', 'M', '2', 'GSM', 'CC', 'P');</v>
      </c>
    </row>
    <row r="105" spans="1:15" s="87" customFormat="1" ht="72.5" x14ac:dyDescent="0.35">
      <c r="A105" s="12" t="s">
        <v>75</v>
      </c>
      <c r="B105" s="85" t="s">
        <v>671</v>
      </c>
      <c r="C105" s="9" t="str">
        <f t="shared" si="4"/>
        <v>GSM-CC</v>
      </c>
      <c r="D105" s="85" t="s">
        <v>628</v>
      </c>
      <c r="E105" s="85" t="str">
        <f>VLOOKUP(D105,'Phase apprent &amp; Nature activ'!A$11:B$14,2,0)</f>
        <v>Problème</v>
      </c>
      <c r="F105" s="85">
        <v>2</v>
      </c>
      <c r="G105" s="85" t="s">
        <v>835</v>
      </c>
      <c r="H105" s="85" t="str">
        <f t="shared" si="5"/>
        <v>GSM-CC-P-2-T</v>
      </c>
      <c r="I105" s="48" t="str">
        <f>CONCATENATE(VLOOKUP(CONCATENATE(A105,"-",B105,"-",D105,"-",F105),'Activités par classe-leçon-nat'!G:H,2,0)," - ",E105)</f>
        <v>Transfert de la comparaison/classification : apprendre à comparer et à classer les ensembles par la quantité (nombre d'éléments), par taille (longueur) - Problème</v>
      </c>
      <c r="J105" s="48" t="str">
        <f>VLOOKUP(CONCATENATE($A105,"-",$B105,"-",$D105,"-",$F105),'Activités par classe-leçon-nat'!G:J,3,0)</f>
        <v>L'enfant doit transposer les compétences de comparaison et de classification selon d'autres critères mesurables que la quantité (longueur, poids)</v>
      </c>
      <c r="K105" s="48" t="str">
        <f>VLOOKUP(G105,'Type Exo'!A:C,3,0)</f>
        <v>Un exercice à trous</v>
      </c>
      <c r="L105" s="48"/>
      <c r="M105" s="48">
        <f>IF(NOT(ISNA(VLOOKUP(CONCATENATE($H105,"-",$G105),'Question ClasseLeçonActTyprep'!$I:$L,4,0))), VLOOKUP(CONCATENATE($H105,"-",$G105),'Question ClasseLeçonActTyprep'!$I:$L,4,0), IF(NOT(ISNA(VLOOKUP(CONCATENATE(MID($H105,1,LEN($H105)-2),"--*",$G105),'Question ClasseLeçonActTyprep'!$I:$L,4,0))), VLOOKUP(CONCATENATE(MID($H105,1,LEN($H105)-2),"--*",$G105),'Question ClasseLeçonActTyprep'!$I:$L,4,0), IF(NOT(ISNA(VLOOKUP(CONCATENATE(MID($H105,1,LEN($H105)-4),"---*",$G105),'Question ClasseLeçonActTyprep'!$I:$L,4,0))), VLOOKUP(CONCATENATE(MID($H105,1,LEN($H105)-4),"---*",$G105),'Question ClasseLeçonActTyprep'!$I:$L,4,0), IF(NOT(ISNA(VLOOKUP(CONCATENATE(MID($H105,1,LEN($H105)-5),"----*",$G105),'Question ClasseLeçonActTyprep'!$I:$L,4,0))), VLOOKUP(CONCATENATE(MID($H105,1,LEN($H105)-6),"----*",$G105),'Question ClasseLeçonActTyprep'!$I:$L,4,0), 0))))</f>
        <v>0</v>
      </c>
      <c r="N105" s="86">
        <f t="shared" si="6"/>
        <v>0</v>
      </c>
      <c r="O105"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à trous', 'L''enfant doit transposer les compétences de comparaison et de classification selon d''autres critères mesurables que la quantité (longueur, poids)', '', 'T', '2', 'GSM', 'CC', 'P');</v>
      </c>
    </row>
    <row r="106" spans="1:15" s="87" customFormat="1" ht="72.5" x14ac:dyDescent="0.35">
      <c r="A106" s="12" t="s">
        <v>75</v>
      </c>
      <c r="B106" s="85" t="s">
        <v>671</v>
      </c>
      <c r="C106" s="9" t="str">
        <f t="shared" si="4"/>
        <v>GSM-CC</v>
      </c>
      <c r="D106" s="85" t="s">
        <v>628</v>
      </c>
      <c r="E106" s="85" t="str">
        <f>VLOOKUP(D106,'Phase apprent &amp; Nature activ'!A$11:B$14,2,0)</f>
        <v>Problème</v>
      </c>
      <c r="F106" s="85">
        <v>3</v>
      </c>
      <c r="G106" s="85" t="s">
        <v>735</v>
      </c>
      <c r="H106" s="85" t="str">
        <f t="shared" si="5"/>
        <v>GSM-CC-P-3-B1</v>
      </c>
      <c r="I106" s="48" t="str">
        <f>CONCATENATE(VLOOKUP(CONCATENATE(A106,"-",B106,"-",D106,"-",F106),'Activités par classe-leçon-nat'!G:H,2,0)," - ",E106)</f>
        <v>Transfert de la comparaison/classification : apprendre à comparer et à classer les ensembles par la quantité (nombre d'éléments), par poids - Problème</v>
      </c>
      <c r="J106" s="48" t="str">
        <f>VLOOKUP(CONCATENATE($A106,"-",$B106,"-",$D106,"-",$F106),'Activités par classe-leçon-nat'!G:J,3,0)</f>
        <v>L'enfant doit transposer les compétences de comparaison et de classification selon d'autres critères mesurables que la quantité (longueur, poids)</v>
      </c>
      <c r="K106" s="48" t="str">
        <f>VLOOKUP(G106,'Type Exo'!A:C,3,0)</f>
        <v>Exercice où il faut trouver la bonne réponse parmi 2 possibles</v>
      </c>
      <c r="L106" s="48"/>
      <c r="M106" s="48">
        <f>IF(NOT(ISNA(VLOOKUP(CONCATENATE($H106,"-",$G106),'Question ClasseLeçonActTyprep'!$I:$L,4,0))), VLOOKUP(CONCATENATE($H106,"-",$G106),'Question ClasseLeçonActTyprep'!$I:$L,4,0), IF(NOT(ISNA(VLOOKUP(CONCATENATE(MID($H106,1,LEN($H106)-2),"--*",$G106),'Question ClasseLeçonActTyprep'!$I:$L,4,0))), VLOOKUP(CONCATENATE(MID($H106,1,LEN($H106)-2),"--*",$G106),'Question ClasseLeçonActTyprep'!$I:$L,4,0), IF(NOT(ISNA(VLOOKUP(CONCATENATE(MID($H106,1,LEN($H106)-4),"---*",$G106),'Question ClasseLeçonActTyprep'!$I:$L,4,0))), VLOOKUP(CONCATENATE(MID($H106,1,LEN($H106)-4),"---*",$G106),'Question ClasseLeçonActTyprep'!$I:$L,4,0), IF(NOT(ISNA(VLOOKUP(CONCATENATE(MID($H106,1,LEN($H106)-5),"----*",$G106),'Question ClasseLeçonActTyprep'!$I:$L,4,0))), VLOOKUP(CONCATENATE(MID($H106,1,LEN($H106)-6),"----*",$G106),'Question ClasseLeçonActTyprep'!$I:$L,4,0), 0))))</f>
        <v>0</v>
      </c>
      <c r="N106" s="86">
        <f t="shared" si="6"/>
        <v>0</v>
      </c>
      <c r="O106"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'Exercice où il faut trouver la bonne réponse parmi 2 possibles', 'L''enfant doit transposer les compétences de comparaison et de classification selon d''autres critères mesurables que la quantité (longueur, poids)', '', 'B1', '3', 'GSM', 'CC', 'P');</v>
      </c>
    </row>
    <row r="107" spans="1:15" s="87" customFormat="1" ht="87" x14ac:dyDescent="0.35">
      <c r="A107" s="12" t="s">
        <v>75</v>
      </c>
      <c r="B107" s="85" t="s">
        <v>671</v>
      </c>
      <c r="C107" s="9" t="str">
        <f t="shared" si="4"/>
        <v>GSM-CC</v>
      </c>
      <c r="D107" s="85" t="s">
        <v>628</v>
      </c>
      <c r="E107" s="85" t="str">
        <f>VLOOKUP(D107,'Phase apprent &amp; Nature activ'!A$11:B$14,2,0)</f>
        <v>Problème</v>
      </c>
      <c r="F107" s="85">
        <v>3</v>
      </c>
      <c r="G107" s="85" t="s">
        <v>951</v>
      </c>
      <c r="H107" s="85" t="str">
        <f t="shared" si="5"/>
        <v>GSM-CC-P-3-B2</v>
      </c>
      <c r="I107" s="48" t="str">
        <f>CONCATENATE(VLOOKUP(CONCATENATE(A107,"-",B107,"-",D107,"-",F107),'Activités par classe-leçon-nat'!G:H,2,0)," - ",E107)</f>
        <v>Transfert de la comparaison/classification : apprendre à comparer et à classer les ensembles par la quantité (nombre d'éléments), par poids - Problème</v>
      </c>
      <c r="J107" s="48" t="str">
        <f>VLOOKUP(CONCATENATE($A107,"-",$B107,"-",$D107,"-",$F107),'Activités par classe-leçon-nat'!G:J,3,0)</f>
        <v>L'enfant doit transposer les compétences de comparaison et de classification selon d'autres critères mesurables que la quantité (longueur, poids)</v>
      </c>
      <c r="K107" s="48" t="str">
        <f>VLOOKUP(G107,'Type Exo'!A:C,3,0)</f>
        <v>Exercice où il faut trouver la bonne réponse parmi 2 possibles (question alternative)</v>
      </c>
      <c r="L107" s="48"/>
      <c r="M107" s="48">
        <f>IF(NOT(ISNA(VLOOKUP(CONCATENATE($H107,"-",$G107),'Question ClasseLeçonActTyprep'!$I:$L,4,0))), VLOOKUP(CONCATENATE($H107,"-",$G107),'Question ClasseLeçonActTyprep'!$I:$L,4,0), IF(NOT(ISNA(VLOOKUP(CONCATENATE(MID($H107,1,LEN($H107)-2),"--*",$G107),'Question ClasseLeçonActTyprep'!$I:$L,4,0))), VLOOKUP(CONCATENATE(MID($H107,1,LEN($H107)-2),"--*",$G107),'Question ClasseLeçonActTyprep'!$I:$L,4,0), IF(NOT(ISNA(VLOOKUP(CONCATENATE(MID($H107,1,LEN($H107)-4),"---*",$G107),'Question ClasseLeçonActTyprep'!$I:$L,4,0))), VLOOKUP(CONCATENATE(MID($H107,1,LEN($H107)-4),"---*",$G107),'Question ClasseLeçonActTyprep'!$I:$L,4,0), IF(NOT(ISNA(VLOOKUP(CONCATENATE(MID($H107,1,LEN($H107)-5),"----*",$G107),'Question ClasseLeçonActTyprep'!$I:$L,4,0))), VLOOKUP(CONCATENATE(MID($H107,1,LEN($H107)-6),"----*",$G107),'Question ClasseLeçonActTyprep'!$I:$L,4,0), 0))))</f>
        <v>0</v>
      </c>
      <c r="N107" s="86">
        <f t="shared" si="6"/>
        <v>0</v>
      </c>
      <c r="O107"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'Exercice où il faut trouver la bonne réponse parmi 2 possibles (question alternative)', 'L''enfant doit transposer les compétences de comparaison et de classification selon d''autres critères mesurables que la quantité (longueur, poids)', '', 'B2', '3', 'GSM', 'CC', 'P');</v>
      </c>
    </row>
    <row r="108" spans="1:15" s="87" customFormat="1" ht="72.5" x14ac:dyDescent="0.35">
      <c r="A108" s="12" t="s">
        <v>75</v>
      </c>
      <c r="B108" s="85" t="s">
        <v>671</v>
      </c>
      <c r="C108" s="9" t="str">
        <f t="shared" si="4"/>
        <v>GSM-CC</v>
      </c>
      <c r="D108" s="85" t="s">
        <v>628</v>
      </c>
      <c r="E108" s="85" t="str">
        <f>VLOOKUP(D108,'Phase apprent &amp; Nature activ'!A$11:B$14,2,0)</f>
        <v>Problème</v>
      </c>
      <c r="F108" s="85">
        <v>3</v>
      </c>
      <c r="G108" s="85" t="s">
        <v>952</v>
      </c>
      <c r="H108" s="85" t="str">
        <f t="shared" si="5"/>
        <v>GSM-CC-P-3-Q1</v>
      </c>
      <c r="I108" s="48" t="str">
        <f>CONCATENATE(VLOOKUP(CONCATENATE(A108,"-",B108,"-",D108,"-",F108),'Activités par classe-leçon-nat'!G:H,2,0)," - ",E108)</f>
        <v>Transfert de la comparaison/classification : apprendre à comparer et à classer les ensembles par la quantité (nombre d'éléments), par poids - Problème</v>
      </c>
      <c r="J108" s="48" t="str">
        <f>VLOOKUP(CONCATENATE($A108,"-",$B108,"-",$D108,"-",$F108),'Activités par classe-leçon-nat'!G:J,3,0)</f>
        <v>L'enfant doit transposer les compétences de comparaison et de classification selon d'autres critères mesurables que la quantité (longueur, poids)</v>
      </c>
      <c r="K108" s="48" t="str">
        <f>VLOOKUP(G108,'Type Exo'!A:C,3,0)</f>
        <v>Un exercice de type QCM</v>
      </c>
      <c r="L108" s="48"/>
      <c r="M108" s="48">
        <f>IF(NOT(ISNA(VLOOKUP(CONCATENATE($H108,"-",$G108),'Question ClasseLeçonActTyprep'!$I:$L,4,0))), VLOOKUP(CONCATENATE($H108,"-",$G108),'Question ClasseLeçonActTyprep'!$I:$L,4,0), IF(NOT(ISNA(VLOOKUP(CONCATENATE(MID($H108,1,LEN($H108)-2),"--*",$G108),'Question ClasseLeçonActTyprep'!$I:$L,4,0))), VLOOKUP(CONCATENATE(MID($H108,1,LEN($H108)-2),"--*",$G108),'Question ClasseLeçonActTyprep'!$I:$L,4,0), IF(NOT(ISNA(VLOOKUP(CONCATENATE(MID($H108,1,LEN($H108)-4),"---*",$G108),'Question ClasseLeçonActTyprep'!$I:$L,4,0))), VLOOKUP(CONCATENATE(MID($H108,1,LEN($H108)-4),"---*",$G108),'Question ClasseLeçonActTyprep'!$I:$L,4,0), IF(NOT(ISNA(VLOOKUP(CONCATENATE(MID($H108,1,LEN($H108)-5),"----*",$G108),'Question ClasseLeçonActTyprep'!$I:$L,4,0))), VLOOKUP(CONCATENATE(MID($H108,1,LEN($H108)-6),"----*",$G108),'Question ClasseLeçonActTyprep'!$I:$L,4,0), 0))))</f>
        <v>0</v>
      </c>
      <c r="N108" s="86">
        <f t="shared" si="6"/>
        <v>0</v>
      </c>
      <c r="O108"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de type QCM', 'L''enfant doit transposer les compétences de comparaison et de classification selon d''autres critères mesurables que la quantité (longueur, poids)', '', 'Q1', '3', 'GSM', 'CC', 'P');</v>
      </c>
    </row>
    <row r="109" spans="1:15" s="87" customFormat="1" ht="87" x14ac:dyDescent="0.35">
      <c r="A109" s="12" t="s">
        <v>75</v>
      </c>
      <c r="B109" s="85" t="s">
        <v>671</v>
      </c>
      <c r="C109" s="9" t="str">
        <f t="shared" si="4"/>
        <v>GSM-CC</v>
      </c>
      <c r="D109" s="85" t="s">
        <v>628</v>
      </c>
      <c r="E109" s="85" t="str">
        <f>VLOOKUP(D109,'Phase apprent &amp; Nature activ'!A$11:B$14,2,0)</f>
        <v>Problème</v>
      </c>
      <c r="F109" s="85">
        <v>3</v>
      </c>
      <c r="G109" s="85" t="s">
        <v>953</v>
      </c>
      <c r="H109" s="85" t="str">
        <f t="shared" si="5"/>
        <v>GSM-CC-P-3-Q2</v>
      </c>
      <c r="I109" s="48" t="str">
        <f>CONCATENATE(VLOOKUP(CONCATENATE(A109,"-",B109,"-",D109,"-",F109),'Activités par classe-leçon-nat'!G:H,2,0)," - ",E109)</f>
        <v>Transfert de la comparaison/classification : apprendre à comparer et à classer les ensembles par la quantité (nombre d'éléments), par poids - Problème</v>
      </c>
      <c r="J109" s="48" t="str">
        <f>VLOOKUP(CONCATENATE($A109,"-",$B109,"-",$D109,"-",$F109),'Activités par classe-leçon-nat'!G:J,3,0)</f>
        <v>L'enfant doit transposer les compétences de comparaison et de classification selon d'autres critères mesurables que la quantité (longueur, poids)</v>
      </c>
      <c r="K109" s="48" t="str">
        <f>VLOOKUP(G109,'Type Exo'!A:C,3,0)</f>
        <v>Un exercice de type QCM (question alternative / trouver l'intrus)</v>
      </c>
      <c r="L109" s="48"/>
      <c r="M109" s="48">
        <f>IF(NOT(ISNA(VLOOKUP(CONCATENATE($H109,"-",$G109),'Question ClasseLeçonActTyprep'!$I:$L,4,0))), VLOOKUP(CONCATENATE($H109,"-",$G109),'Question ClasseLeçonActTyprep'!$I:$L,4,0), IF(NOT(ISNA(VLOOKUP(CONCATENATE(MID($H109,1,LEN($H109)-2),"--*",$G109),'Question ClasseLeçonActTyprep'!$I:$L,4,0))), VLOOKUP(CONCATENATE(MID($H109,1,LEN($H109)-2),"--*",$G109),'Question ClasseLeçonActTyprep'!$I:$L,4,0), IF(NOT(ISNA(VLOOKUP(CONCATENATE(MID($H109,1,LEN($H109)-4),"---*",$G109),'Question ClasseLeçonActTyprep'!$I:$L,4,0))), VLOOKUP(CONCATENATE(MID($H109,1,LEN($H109)-4),"---*",$G109),'Question ClasseLeçonActTyprep'!$I:$L,4,0), IF(NOT(ISNA(VLOOKUP(CONCATENATE(MID($H109,1,LEN($H109)-5),"----*",$G109),'Question ClasseLeçonActTyprep'!$I:$L,4,0))), VLOOKUP(CONCATENATE(MID($H109,1,LEN($H109)-6),"----*",$G109),'Question ClasseLeçonActTyprep'!$I:$L,4,0), 0))))</f>
        <v>0</v>
      </c>
      <c r="N109" s="86">
        <f t="shared" si="6"/>
        <v>0</v>
      </c>
      <c r="O109"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de type QCM (question alternative / trouver l''intrus)', 'L''enfant doit transposer les compétences de comparaison et de classification selon d''autres critères mesurables que la quantité (longueur, poids)', '', 'Q2', '3', 'GSM', 'CC', 'P');</v>
      </c>
    </row>
    <row r="110" spans="1:15" s="87" customFormat="1" ht="72.5" x14ac:dyDescent="0.35">
      <c r="A110" s="12" t="s">
        <v>75</v>
      </c>
      <c r="B110" s="85" t="s">
        <v>671</v>
      </c>
      <c r="C110" s="9" t="str">
        <f t="shared" si="4"/>
        <v>GSM-CC</v>
      </c>
      <c r="D110" s="85" t="s">
        <v>628</v>
      </c>
      <c r="E110" s="85" t="str">
        <f>VLOOKUP(D110,'Phase apprent &amp; Nature activ'!A$11:B$14,2,0)</f>
        <v>Problème</v>
      </c>
      <c r="F110" s="85">
        <v>3</v>
      </c>
      <c r="G110" s="85" t="s">
        <v>628</v>
      </c>
      <c r="H110" s="85" t="str">
        <f t="shared" si="5"/>
        <v>GSM-CC-P-3-P</v>
      </c>
      <c r="I110" s="48" t="str">
        <f>CONCATENATE(VLOOKUP(CONCATENATE(A110,"-",B110,"-",D110,"-",F110),'Activités par classe-leçon-nat'!G:H,2,0)," - ",E110)</f>
        <v>Transfert de la comparaison/classification : apprendre à comparer et à classer les ensembles par la quantité (nombre d'éléments), par poids - Problème</v>
      </c>
      <c r="J110" s="48" t="str">
        <f>VLOOKUP(CONCATENATE($A110,"-",$B110,"-",$D110,"-",$F110),'Activités par classe-leçon-nat'!G:J,3,0)</f>
        <v>L'enfant doit transposer les compétences de comparaison et de classification selon d'autres critères mesurables que la quantité (longueur, poids)</v>
      </c>
      <c r="K110" s="48" t="str">
        <f>VLOOKUP(G110,'Type Exo'!A:C,3,0)</f>
        <v>Un exercice où il faut relier des items entre eux par paire</v>
      </c>
      <c r="L110" s="48"/>
      <c r="M110" s="48">
        <f>IF(NOT(ISNA(VLOOKUP(CONCATENATE($H110,"-",$G110),'Question ClasseLeçonActTyprep'!$I:$L,4,0))), VLOOKUP(CONCATENATE($H110,"-",$G110),'Question ClasseLeçonActTyprep'!$I:$L,4,0), IF(NOT(ISNA(VLOOKUP(CONCATENATE(MID($H110,1,LEN($H110)-2),"--*",$G110),'Question ClasseLeçonActTyprep'!$I:$L,4,0))), VLOOKUP(CONCATENATE(MID($H110,1,LEN($H110)-2),"--*",$G110),'Question ClasseLeçonActTyprep'!$I:$L,4,0), IF(NOT(ISNA(VLOOKUP(CONCATENATE(MID($H110,1,LEN($H110)-4),"---*",$G110),'Question ClasseLeçonActTyprep'!$I:$L,4,0))), VLOOKUP(CONCATENATE(MID($H110,1,LEN($H110)-4),"---*",$G110),'Question ClasseLeçonActTyprep'!$I:$L,4,0), IF(NOT(ISNA(VLOOKUP(CONCATENATE(MID($H110,1,LEN($H110)-5),"----*",$G110),'Question ClasseLeçonActTyprep'!$I:$L,4,0))), VLOOKUP(CONCATENATE(MID($H110,1,LEN($H110)-6),"----*",$G110),'Question ClasseLeçonActTyprep'!$I:$L,4,0), 0))))</f>
        <v>0</v>
      </c>
      <c r="N110" s="86">
        <f t="shared" si="6"/>
        <v>0</v>
      </c>
      <c r="O110"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où il faut relier des items entre eux par paire', 'L''enfant doit transposer les compétences de comparaison et de classification selon d''autres critères mesurables que la quantité (longueur, poids)', '', 'P', '3', 'GSM', 'CC', 'P');</v>
      </c>
    </row>
    <row r="111" spans="1:15" s="87" customFormat="1" ht="72.5" x14ac:dyDescent="0.35">
      <c r="A111" s="12" t="s">
        <v>75</v>
      </c>
      <c r="B111" s="85" t="s">
        <v>671</v>
      </c>
      <c r="C111" s="9" t="str">
        <f t="shared" si="4"/>
        <v>GSM-CC</v>
      </c>
      <c r="D111" s="85" t="s">
        <v>628</v>
      </c>
      <c r="E111" s="85" t="str">
        <f>VLOOKUP(D111,'Phase apprent &amp; Nature activ'!A$11:B$14,2,0)</f>
        <v>Problème</v>
      </c>
      <c r="F111" s="85">
        <v>3</v>
      </c>
      <c r="G111" s="85" t="s">
        <v>87</v>
      </c>
      <c r="H111" s="85" t="str">
        <f t="shared" si="5"/>
        <v>GSM-CC-P-3-M</v>
      </c>
      <c r="I111" s="48" t="str">
        <f>CONCATENATE(VLOOKUP(CONCATENATE(A111,"-",B111,"-",D111,"-",F111),'Activités par classe-leçon-nat'!G:H,2,0)," - ",E111)</f>
        <v>Transfert de la comparaison/classification : apprendre à comparer et à classer les ensembles par la quantité (nombre d'éléments), par poids - Problème</v>
      </c>
      <c r="J111" s="48" t="str">
        <f>VLOOKUP(CONCATENATE($A111,"-",$B111,"-",$D111,"-",$F111),'Activités par classe-leçon-nat'!G:J,3,0)</f>
        <v>L'enfant doit transposer les compétences de comparaison et de classification selon d'autres critères mesurables que la quantité (longueur, poids)</v>
      </c>
      <c r="K111" s="48" t="str">
        <f>VLOOKUP(G111,'Type Exo'!A:C,3,0)</f>
        <v>Un exercice de type Memory</v>
      </c>
      <c r="L111" s="48"/>
      <c r="M111" s="48">
        <f>IF(NOT(ISNA(VLOOKUP(CONCATENATE($H111,"-",$G111),'Question ClasseLeçonActTyprep'!$I:$L,4,0))), VLOOKUP(CONCATENATE($H111,"-",$G111),'Question ClasseLeçonActTyprep'!$I:$L,4,0), IF(NOT(ISNA(VLOOKUP(CONCATENATE(MID($H111,1,LEN($H111)-2),"--*",$G111),'Question ClasseLeçonActTyprep'!$I:$L,4,0))), VLOOKUP(CONCATENATE(MID($H111,1,LEN($H111)-2),"--*",$G111),'Question ClasseLeçonActTyprep'!$I:$L,4,0), IF(NOT(ISNA(VLOOKUP(CONCATENATE(MID($H111,1,LEN($H111)-4),"---*",$G111),'Question ClasseLeçonActTyprep'!$I:$L,4,0))), VLOOKUP(CONCATENATE(MID($H111,1,LEN($H111)-4),"---*",$G111),'Question ClasseLeçonActTyprep'!$I:$L,4,0), IF(NOT(ISNA(VLOOKUP(CONCATENATE(MID($H111,1,LEN($H111)-5),"----*",$G111),'Question ClasseLeçonActTyprep'!$I:$L,4,0))), VLOOKUP(CONCATENATE(MID($H111,1,LEN($H111)-6),"----*",$G111),'Question ClasseLeçonActTyprep'!$I:$L,4,0), 0))))</f>
        <v>0</v>
      </c>
      <c r="N111" s="86">
        <f t="shared" si="6"/>
        <v>0</v>
      </c>
      <c r="O111"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de type Memory', 'L''enfant doit transposer les compétences de comparaison et de classification selon d''autres critères mesurables que la quantité (longueur, poids)', '', 'M', '3', 'GSM', 'CC', 'P');</v>
      </c>
    </row>
    <row r="112" spans="1:15" s="87" customFormat="1" ht="72.5" x14ac:dyDescent="0.35">
      <c r="A112" s="12" t="s">
        <v>75</v>
      </c>
      <c r="B112" s="85" t="s">
        <v>671</v>
      </c>
      <c r="C112" s="9" t="str">
        <f t="shared" si="4"/>
        <v>GSM-CC</v>
      </c>
      <c r="D112" s="85" t="s">
        <v>628</v>
      </c>
      <c r="E112" s="85" t="str">
        <f>VLOOKUP(D112,'Phase apprent &amp; Nature activ'!A$11:B$14,2,0)</f>
        <v>Problème</v>
      </c>
      <c r="F112" s="85">
        <v>3</v>
      </c>
      <c r="G112" s="85" t="s">
        <v>835</v>
      </c>
      <c r="H112" s="85" t="str">
        <f t="shared" si="5"/>
        <v>GSM-CC-P-3-T</v>
      </c>
      <c r="I112" s="48" t="str">
        <f>CONCATENATE(VLOOKUP(CONCATENATE(A112,"-",B112,"-",D112,"-",F112),'Activités par classe-leçon-nat'!G:H,2,0)," - ",E112)</f>
        <v>Transfert de la comparaison/classification : apprendre à comparer et à classer les ensembles par la quantité (nombre d'éléments), par poids - Problème</v>
      </c>
      <c r="J112" s="48" t="str">
        <f>VLOOKUP(CONCATENATE($A112,"-",$B112,"-",$D112,"-",$F112),'Activités par classe-leçon-nat'!G:J,3,0)</f>
        <v>L'enfant doit transposer les compétences de comparaison et de classification selon d'autres critères mesurables que la quantité (longueur, poids)</v>
      </c>
      <c r="K112" s="48" t="str">
        <f>VLOOKUP(G112,'Type Exo'!A:C,3,0)</f>
        <v>Un exercice à trous</v>
      </c>
      <c r="L112" s="48"/>
      <c r="M112" s="48">
        <f>IF(NOT(ISNA(VLOOKUP(CONCATENATE($H112,"-",$G112),'Question ClasseLeçonActTyprep'!$I:$L,4,0))), VLOOKUP(CONCATENATE($H112,"-",$G112),'Question ClasseLeçonActTyprep'!$I:$L,4,0), IF(NOT(ISNA(VLOOKUP(CONCATENATE(MID($H112,1,LEN($H112)-2),"--*",$G112),'Question ClasseLeçonActTyprep'!$I:$L,4,0))), VLOOKUP(CONCATENATE(MID($H112,1,LEN($H112)-2),"--*",$G112),'Question ClasseLeçonActTyprep'!$I:$L,4,0), IF(NOT(ISNA(VLOOKUP(CONCATENATE(MID($H112,1,LEN($H112)-4),"---*",$G112),'Question ClasseLeçonActTyprep'!$I:$L,4,0))), VLOOKUP(CONCATENATE(MID($H112,1,LEN($H112)-4),"---*",$G112),'Question ClasseLeçonActTyprep'!$I:$L,4,0), IF(NOT(ISNA(VLOOKUP(CONCATENATE(MID($H112,1,LEN($H112)-5),"----*",$G112),'Question ClasseLeçonActTyprep'!$I:$L,4,0))), VLOOKUP(CONCATENATE(MID($H112,1,LEN($H112)-6),"----*",$G112),'Question ClasseLeçonActTyprep'!$I:$L,4,0), 0))))</f>
        <v>0</v>
      </c>
      <c r="N112" s="86">
        <f t="shared" si="6"/>
        <v>0</v>
      </c>
      <c r="O112" s="93" t="str">
        <f t="shared" si="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à trous', 'L''enfant doit transposer les compétences de comparaison et de classification selon d''autres critères mesurables que la quantité (longueur, poids)', '', 'T', '3', 'GSM', 'CC', 'P');</v>
      </c>
    </row>
    <row r="113" spans="1:15" s="87" customFormat="1" ht="72.5" x14ac:dyDescent="0.35">
      <c r="A113" s="12" t="s">
        <v>75</v>
      </c>
      <c r="B113" s="85" t="s">
        <v>695</v>
      </c>
      <c r="C113" s="9" t="str">
        <f t="shared" si="4"/>
        <v>GSM-OS</v>
      </c>
      <c r="D113" s="85" t="s">
        <v>637</v>
      </c>
      <c r="E113" s="85" t="str">
        <f>VLOOKUP(D113,'Phase apprent &amp; Nature activ'!A$11:B$14,2,0)</f>
        <v>Introduction/Initiation</v>
      </c>
      <c r="F113" s="85">
        <v>1</v>
      </c>
      <c r="G113" s="85" t="s">
        <v>735</v>
      </c>
      <c r="H113" s="85" t="str">
        <f t="shared" si="5"/>
        <v>GSM-OS-I-1-B1</v>
      </c>
      <c r="I113" s="48" t="str">
        <f>CONCATENATE(VLOOKUP(CONCATENATE(A113,"-",B113,"-",D113,"-",F113),'Activités par classe-leçon-nat'!G:H,2,0)," - ",E113)</f>
        <v>Apprendre la notion d'ordinalité et d'ordre en donnant des exemples (file d'attente, classement) - Introduction/Initiation</v>
      </c>
      <c r="J113" s="48" t="str">
        <f>VLOOKUP(CONCATENATE($A113,"-",$B113,"-",$D113,"-",$F113),'Activités par classe-leçon-nat'!G:J,3,0)</f>
        <v>L'enfant doit savoir indiquer quelle personne est la 2e, la 3e dans la file ou dans le classement</v>
      </c>
      <c r="K113" s="48" t="str">
        <f>VLOOKUP(G113,'Type Exo'!A:C,3,0)</f>
        <v>Exercice où il faut trouver la bonne réponse parmi 2 possibles</v>
      </c>
      <c r="L113" s="48" t="s">
        <v>973</v>
      </c>
      <c r="M113" s="48">
        <f>IF(NOT(ISNA(VLOOKUP(CONCATENATE($H113,"-",$G113),'Question ClasseLeçonActTyprep'!$I:$L,4,0))), VLOOKUP(CONCATENATE($H113,"-",$G113),'Question ClasseLeçonActTyprep'!$I:$L,4,0), IF(NOT(ISNA(VLOOKUP(CONCATENATE(MID($H113,1,LEN($H113)-2),"--*",$G113),'Question ClasseLeçonActTyprep'!$I:$L,4,0))), VLOOKUP(CONCATENATE(MID($H113,1,LEN($H113)-2),"--*",$G113),'Question ClasseLeçonActTyprep'!$I:$L,4,0), IF(NOT(ISNA(VLOOKUP(CONCATENATE(MID($H113,1,LEN($H113)-4),"---*",$G113),'Question ClasseLeçonActTyprep'!$I:$L,4,0))), VLOOKUP(CONCATENATE(MID($H113,1,LEN($H113)-4),"---*",$G113),'Question ClasseLeçonActTyprep'!$I:$L,4,0), IF(NOT(ISNA(VLOOKUP(CONCATENATE(MID($H113,1,LEN($H113)-5),"----*",$G113),'Question ClasseLeçonActTyprep'!$I:$L,4,0))), VLOOKUP(CONCATENATE(MID($H113,1,LEN($H113)-6),"----*",$G113),'Question ClasseLeçonActTyprep'!$I:$L,4,0), 0))))</f>
        <v>0</v>
      </c>
      <c r="N113" s="86" t="str">
        <f t="shared" si="6"/>
        <v>Indique quel enfant est le 2e</v>
      </c>
      <c r="O113" s="93" t="str">
        <f t="shared" si="7"/>
        <v>INSERT INTO `activite_clnt` (nom, description, objectif, consigne, typrep, num_activite, fk_classe_id, fk_lesson_id, fk_natureactiv_id) VALUES ('Apprendre la notion d''ordinalité et d''ordre en donnant des exemples (file d''attente, classement) - Introduction/Initiation', 'Exercice où il faut trouver la bonne réponse parmi 2 possibles', 'L''enfant doit savoir indiquer quelle personne est la 2e, la 3e dans la file ou dans le classement', 'Indique quel enfant est le 2e', 'B1', '1', 'GSM', 'OS', 'I');</v>
      </c>
    </row>
    <row r="114" spans="1:15" s="87" customFormat="1" ht="72.5" x14ac:dyDescent="0.35">
      <c r="A114" s="12" t="s">
        <v>75</v>
      </c>
      <c r="B114" s="85" t="s">
        <v>695</v>
      </c>
      <c r="C114" s="9" t="str">
        <f t="shared" si="4"/>
        <v>GSM-OS</v>
      </c>
      <c r="D114" s="85" t="s">
        <v>637</v>
      </c>
      <c r="E114" s="85" t="str">
        <f>VLOOKUP(D114,'Phase apprent &amp; Nature activ'!A$11:B$14,2,0)</f>
        <v>Introduction/Initiation</v>
      </c>
      <c r="F114" s="85">
        <v>1</v>
      </c>
      <c r="G114" s="85" t="s">
        <v>952</v>
      </c>
      <c r="H114" s="85" t="str">
        <f t="shared" si="5"/>
        <v>GSM-OS-I-1-Q1</v>
      </c>
      <c r="I114" s="48" t="str">
        <f>CONCATENATE(VLOOKUP(CONCATENATE(A114,"-",B114,"-",D114,"-",F114),'Activités par classe-leçon-nat'!G:H,2,0)," - ",E114)</f>
        <v>Apprendre la notion d'ordinalité et d'ordre en donnant des exemples (file d'attente, classement) - Introduction/Initiation</v>
      </c>
      <c r="J114" s="48" t="str">
        <f>VLOOKUP(CONCATENATE($A114,"-",$B114,"-",$D114,"-",$F114),'Activités par classe-leçon-nat'!G:J,3,0)</f>
        <v>L'enfant doit savoir indiquer quelle personne est la 2e, la 3e dans la file ou dans le classement</v>
      </c>
      <c r="K114" s="48" t="str">
        <f>VLOOKUP(G114,'Type Exo'!A:C,3,0)</f>
        <v>Un exercice de type QCM</v>
      </c>
      <c r="L114" s="48" t="s">
        <v>973</v>
      </c>
      <c r="M114" s="48">
        <f>IF(NOT(ISNA(VLOOKUP(CONCATENATE($H114,"-",$G114),'Question ClasseLeçonActTyprep'!$I:$L,4,0))), VLOOKUP(CONCATENATE($H114,"-",$G114),'Question ClasseLeçonActTyprep'!$I:$L,4,0), IF(NOT(ISNA(VLOOKUP(CONCATENATE(MID($H114,1,LEN($H114)-2),"--*",$G114),'Question ClasseLeçonActTyprep'!$I:$L,4,0))), VLOOKUP(CONCATENATE(MID($H114,1,LEN($H114)-2),"--*",$G114),'Question ClasseLeçonActTyprep'!$I:$L,4,0), IF(NOT(ISNA(VLOOKUP(CONCATENATE(MID($H114,1,LEN($H114)-4),"---*",$G114),'Question ClasseLeçonActTyprep'!$I:$L,4,0))), VLOOKUP(CONCATENATE(MID($H114,1,LEN($H114)-4),"---*",$G114),'Question ClasseLeçonActTyprep'!$I:$L,4,0), IF(NOT(ISNA(VLOOKUP(CONCATENATE(MID($H114,1,LEN($H114)-5),"----*",$G114),'Question ClasseLeçonActTyprep'!$I:$L,4,0))), VLOOKUP(CONCATENATE(MID($H114,1,LEN($H114)-6),"----*",$G114),'Question ClasseLeçonActTyprep'!$I:$L,4,0), 0))))</f>
        <v>0</v>
      </c>
      <c r="N114" s="86" t="str">
        <f t="shared" si="6"/>
        <v>Indique quel enfant est le 2e</v>
      </c>
      <c r="O114" s="93" t="str">
        <f t="shared" si="7"/>
        <v>INSERT INTO `activite_clnt` (nom, description, objectif, consigne, typrep, num_activite, fk_classe_id, fk_lesson_id, fk_natureactiv_id) VALUES ('Apprendre la notion d''ordinalité et d''ordre en donnant des exemples (file d''attente, classement) - Introduction/Initiation', 'Un exercice de type QCM', 'L''enfant doit savoir indiquer quelle personne est la 2e, la 3e dans la file ou dans le classement', 'Indique quel enfant est le 2e', 'Q1', '1', 'GSM', 'OS', 'I');</v>
      </c>
    </row>
    <row r="115" spans="1:15" s="87" customFormat="1" ht="72.5" x14ac:dyDescent="0.35">
      <c r="A115" s="12" t="s">
        <v>75</v>
      </c>
      <c r="B115" s="85" t="s">
        <v>695</v>
      </c>
      <c r="C115" s="9" t="str">
        <f t="shared" si="4"/>
        <v>GSM-OS</v>
      </c>
      <c r="D115" s="85" t="s">
        <v>637</v>
      </c>
      <c r="E115" s="85" t="str">
        <f>VLOOKUP(D115,'Phase apprent &amp; Nature activ'!A$11:B$14,2,0)</f>
        <v>Introduction/Initiation</v>
      </c>
      <c r="F115" s="85">
        <v>1</v>
      </c>
      <c r="G115" s="85" t="s">
        <v>628</v>
      </c>
      <c r="H115" s="85" t="str">
        <f t="shared" si="5"/>
        <v>GSM-OS-I-1-P</v>
      </c>
      <c r="I115" s="48" t="str">
        <f>CONCATENATE(VLOOKUP(CONCATENATE(A115,"-",B115,"-",D115,"-",F115),'Activités par classe-leçon-nat'!G:H,2,0)," - ",E115)</f>
        <v>Apprendre la notion d'ordinalité et d'ordre en donnant des exemples (file d'attente, classement) - Introduction/Initiation</v>
      </c>
      <c r="J115" s="48" t="str">
        <f>VLOOKUP(CONCATENATE($A115,"-",$B115,"-",$D115,"-",$F115),'Activités par classe-leçon-nat'!G:J,3,0)</f>
        <v>L'enfant doit savoir indiquer quelle personne est la 2e, la 3e dans la file ou dans le classement</v>
      </c>
      <c r="K115" s="48" t="str">
        <f>VLOOKUP(G115,'Type Exo'!A:C,3,0)</f>
        <v>Un exercice où il faut relier des items entre eux par paire</v>
      </c>
      <c r="L115" s="48" t="s">
        <v>974</v>
      </c>
      <c r="M115" s="48">
        <f>IF(NOT(ISNA(VLOOKUP(CONCATENATE($H115,"-",$G115),'Question ClasseLeçonActTyprep'!$I:$L,4,0))), VLOOKUP(CONCATENATE($H115,"-",$G115),'Question ClasseLeçonActTyprep'!$I:$L,4,0), IF(NOT(ISNA(VLOOKUP(CONCATENATE(MID($H115,1,LEN($H115)-2),"--*",$G115),'Question ClasseLeçonActTyprep'!$I:$L,4,0))), VLOOKUP(CONCATENATE(MID($H115,1,LEN($H115)-2),"--*",$G115),'Question ClasseLeçonActTyprep'!$I:$L,4,0), IF(NOT(ISNA(VLOOKUP(CONCATENATE(MID($H115,1,LEN($H115)-4),"---*",$G115),'Question ClasseLeçonActTyprep'!$I:$L,4,0))), VLOOKUP(CONCATENATE(MID($H115,1,LEN($H115)-4),"---*",$G115),'Question ClasseLeçonActTyprep'!$I:$L,4,0), IF(NOT(ISNA(VLOOKUP(CONCATENATE(MID($H115,1,LEN($H115)-5),"----*",$G115),'Question ClasseLeçonActTyprep'!$I:$L,4,0))), VLOOKUP(CONCATENATE(MID($H115,1,LEN($H115)-6),"----*",$G115),'Question ClasseLeçonActTyprep'!$I:$L,4,0), 0))))</f>
        <v>0</v>
      </c>
      <c r="N115" s="86" t="str">
        <f t="shared" si="6"/>
        <v>Relie chaque enfant avec son rang dans la file</v>
      </c>
      <c r="O115" s="93" t="str">
        <f t="shared" si="7"/>
        <v>INSERT INTO `activite_clnt` (nom, description, objectif, consigne, typrep, num_activite, fk_classe_id, fk_lesson_id, fk_natureactiv_id) VALUES ('Apprendre la notion d''ordinalité et d''ordre en donnant des exemples (file d''attente, classement) - Introduction/Initiation', 'Un exercice où il faut relier des items entre eux par paire', 'L''enfant doit savoir indiquer quelle personne est la 2e, la 3e dans la file ou dans le classement', 'Relie chaque enfant avec son rang dans la file', 'P', '1', 'GSM', 'OS', 'I');</v>
      </c>
    </row>
    <row r="116" spans="1:15" s="87" customFormat="1" ht="72.5" x14ac:dyDescent="0.35">
      <c r="A116" s="12" t="s">
        <v>75</v>
      </c>
      <c r="B116" s="85" t="s">
        <v>695</v>
      </c>
      <c r="C116" s="9" t="str">
        <f t="shared" si="4"/>
        <v>GSM-OS</v>
      </c>
      <c r="D116" s="85" t="s">
        <v>637</v>
      </c>
      <c r="E116" s="85" t="str">
        <f>VLOOKUP(D116,'Phase apprent &amp; Nature activ'!A$11:B$14,2,0)</f>
        <v>Introduction/Initiation</v>
      </c>
      <c r="F116" s="85">
        <v>1</v>
      </c>
      <c r="G116" s="85" t="s">
        <v>87</v>
      </c>
      <c r="H116" s="85" t="str">
        <f t="shared" si="5"/>
        <v>GSM-OS-I-1-M</v>
      </c>
      <c r="I116" s="48" t="str">
        <f>CONCATENATE(VLOOKUP(CONCATENATE(A116,"-",B116,"-",D116,"-",F116),'Activités par classe-leçon-nat'!G:H,2,0)," - ",E116)</f>
        <v>Apprendre la notion d'ordinalité et d'ordre en donnant des exemples (file d'attente, classement) - Introduction/Initiation</v>
      </c>
      <c r="J116" s="48" t="str">
        <f>VLOOKUP(CONCATENATE($A116,"-",$B116,"-",$D116,"-",$F116),'Activités par classe-leçon-nat'!G:J,3,0)</f>
        <v>L'enfant doit savoir indiquer quelle personne est la 2e, la 3e dans la file ou dans le classement</v>
      </c>
      <c r="K116" s="48" t="str">
        <f>VLOOKUP(G116,'Type Exo'!A:C,3,0)</f>
        <v>Un exercice de type Memory</v>
      </c>
      <c r="L116" s="48" t="s">
        <v>975</v>
      </c>
      <c r="M116" s="48">
        <f>IF(NOT(ISNA(VLOOKUP(CONCATENATE($H116,"-",$G116),'Question ClasseLeçonActTyprep'!$I:$L,4,0))), VLOOKUP(CONCATENATE($H116,"-",$G116),'Question ClasseLeçonActTyprep'!$I:$L,4,0), IF(NOT(ISNA(VLOOKUP(CONCATENATE(MID($H116,1,LEN($H116)-2),"--*",$G116),'Question ClasseLeçonActTyprep'!$I:$L,4,0))), VLOOKUP(CONCATENATE(MID($H116,1,LEN($H116)-2),"--*",$G116),'Question ClasseLeçonActTyprep'!$I:$L,4,0), IF(NOT(ISNA(VLOOKUP(CONCATENATE(MID($H116,1,LEN($H116)-4),"---*",$G116),'Question ClasseLeçonActTyprep'!$I:$L,4,0))), VLOOKUP(CONCATENATE(MID($H116,1,LEN($H116)-4),"---*",$G116),'Question ClasseLeçonActTyprep'!$I:$L,4,0), IF(NOT(ISNA(VLOOKUP(CONCATENATE(MID($H116,1,LEN($H116)-5),"----*",$G116),'Question ClasseLeçonActTyprep'!$I:$L,4,0))), VLOOKUP(CONCATENATE(MID($H116,1,LEN($H116)-6),"----*",$G116),'Question ClasseLeçonActTyprep'!$I:$L,4,0), 0))))</f>
        <v>0</v>
      </c>
      <c r="N116" s="86" t="str">
        <f t="shared" si="6"/>
        <v>Associe les cartes qui indiquent la bonne paire (enfant et rang)</v>
      </c>
      <c r="O116" s="93" t="str">
        <f t="shared" si="7"/>
        <v>INSERT INTO `activite_clnt` (nom, description, objectif, consigne, typrep, num_activite, fk_classe_id, fk_lesson_id, fk_natureactiv_id) VALUES ('Apprendre la notion d''ordinalité et d''ordre en donnant des exemples (file d''attente, classement) - Introduction/Initiation', 'Un exercice de type Memory', 'L''enfant doit savoir indiquer quelle personne est la 2e, la 3e dans la file ou dans le classement', 'Associe les cartes qui indiquent la bonne paire (enfant et rang)', 'M', '1', 'GSM', 'OS', 'I');</v>
      </c>
    </row>
    <row r="117" spans="1:15" s="87" customFormat="1" ht="72.5" x14ac:dyDescent="0.35">
      <c r="A117" s="12" t="s">
        <v>75</v>
      </c>
      <c r="B117" s="85" t="s">
        <v>695</v>
      </c>
      <c r="C117" s="9" t="str">
        <f t="shared" si="4"/>
        <v>GSM-OS</v>
      </c>
      <c r="D117" s="85" t="s">
        <v>637</v>
      </c>
      <c r="E117" s="85" t="str">
        <f>VLOOKUP(D117,'Phase apprent &amp; Nature activ'!A$11:B$14,2,0)</f>
        <v>Introduction/Initiation</v>
      </c>
      <c r="F117" s="85">
        <v>1</v>
      </c>
      <c r="G117" s="85" t="s">
        <v>835</v>
      </c>
      <c r="H117" s="85" t="str">
        <f t="shared" si="5"/>
        <v>GSM-OS-I-1-T</v>
      </c>
      <c r="I117" s="48" t="str">
        <f>CONCATENATE(VLOOKUP(CONCATENATE(A117,"-",B117,"-",D117,"-",F117),'Activités par classe-leçon-nat'!G:H,2,0)," - ",E117)</f>
        <v>Apprendre la notion d'ordinalité et d'ordre en donnant des exemples (file d'attente, classement) - Introduction/Initiation</v>
      </c>
      <c r="J117" s="48" t="str">
        <f>VLOOKUP(CONCATENATE($A117,"-",$B117,"-",$D117,"-",$F117),'Activités par classe-leçon-nat'!G:J,3,0)</f>
        <v>L'enfant doit savoir indiquer quelle personne est la 2e, la 3e dans la file ou dans le classement</v>
      </c>
      <c r="K117" s="48" t="str">
        <f>VLOOKUP(G117,'Type Exo'!A:C,3,0)</f>
        <v>Un exercice à trous</v>
      </c>
      <c r="L117" s="48" t="s">
        <v>976</v>
      </c>
      <c r="M117" s="48">
        <f>IF(NOT(ISNA(VLOOKUP(CONCATENATE($H117,"-",$G117),'Question ClasseLeçonActTyprep'!$I:$L,4,0))), VLOOKUP(CONCATENATE($H117,"-",$G117),'Question ClasseLeçonActTyprep'!$I:$L,4,0), IF(NOT(ISNA(VLOOKUP(CONCATENATE(MID($H117,1,LEN($H117)-2),"--*",$G117),'Question ClasseLeçonActTyprep'!$I:$L,4,0))), VLOOKUP(CONCATENATE(MID($H117,1,LEN($H117)-2),"--*",$G117),'Question ClasseLeçonActTyprep'!$I:$L,4,0), IF(NOT(ISNA(VLOOKUP(CONCATENATE(MID($H117,1,LEN($H117)-4),"---*",$G117),'Question ClasseLeçonActTyprep'!$I:$L,4,0))), VLOOKUP(CONCATENATE(MID($H117,1,LEN($H117)-4),"---*",$G117),'Question ClasseLeçonActTyprep'!$I:$L,4,0), IF(NOT(ISNA(VLOOKUP(CONCATENATE(MID($H117,1,LEN($H117)-5),"----*",$G117),'Question ClasseLeçonActTyprep'!$I:$L,4,0))), VLOOKUP(CONCATENATE(MID($H117,1,LEN($H117)-6),"----*",$G117),'Question ClasseLeçonActTyprep'!$I:$L,4,0), 0))))</f>
        <v>0</v>
      </c>
      <c r="N117" s="86" t="str">
        <f t="shared" si="6"/>
        <v>L'enfant qui porte un tee-shirt &lt;vert&gt; est le &lt;1er&gt; dans la file</v>
      </c>
      <c r="O117" s="93" t="str">
        <f t="shared" si="7"/>
        <v>INSERT INTO `activite_clnt` (nom, description, objectif, consigne, typrep, num_activite, fk_classe_id, fk_lesson_id, fk_natureactiv_id) VALUES ('Apprendre la notion d''ordinalité et d''ordre en donnant des exemples (file d''attente, classement) - Introduction/Initiation', 'Un exercice à trous', 'L''enfant doit savoir indiquer quelle personne est la 2e, la 3e dans la file ou dans le classement', 'L''enfant qui porte un tee-shirt &lt;vert&gt; est le &lt;1er&gt; dans la file', 'T', '1', 'GSM', 'OS', 'I');</v>
      </c>
    </row>
    <row r="118" spans="1:15" s="87" customFormat="1" ht="72.5" x14ac:dyDescent="0.35">
      <c r="A118" s="12" t="s">
        <v>75</v>
      </c>
      <c r="B118" s="85" t="s">
        <v>695</v>
      </c>
      <c r="C118" s="9" t="str">
        <f t="shared" si="4"/>
        <v>GSM-OS</v>
      </c>
      <c r="D118" s="85" t="s">
        <v>637</v>
      </c>
      <c r="E118" s="85" t="str">
        <f>VLOOKUP(D118,'Phase apprent &amp; Nature activ'!A$11:B$14,2,0)</f>
        <v>Introduction/Initiation</v>
      </c>
      <c r="F118" s="85">
        <v>2</v>
      </c>
      <c r="G118" s="85" t="s">
        <v>735</v>
      </c>
      <c r="H118" s="85" t="str">
        <f t="shared" si="5"/>
        <v>GSM-OS-I-2-B1</v>
      </c>
      <c r="I118" s="48" t="str">
        <f>CONCATENATE(VLOOKUP(CONCATENATE(A118,"-",B118,"-",D118,"-",F118),'Activités par classe-leçon-nat'!G:H,2,0)," - ",E118)</f>
        <v>Apprendre les notions d'ordinalité en montrant la comparaison 2 à 2 - Introduction/Initiation</v>
      </c>
      <c r="J118" s="48" t="str">
        <f>VLOOKUP(CONCATENATE($A118,"-",$B118,"-",$D118,"-",$F118),'Activités par classe-leçon-nat'!G:J,3,0)</f>
        <v>L'enfant doit savoir indiquer quel ensemble est le 1er, 2e, le 3e en quantité</v>
      </c>
      <c r="K118" s="48" t="str">
        <f>VLOOKUP(G118,'Type Exo'!A:C,3,0)</f>
        <v>Exercice où il faut trouver la bonne réponse parmi 2 possibles</v>
      </c>
      <c r="L118" s="48" t="s">
        <v>977</v>
      </c>
      <c r="M118" s="48">
        <f>IF(NOT(ISNA(VLOOKUP(CONCATENATE($H118,"-",$G118),'Question ClasseLeçonActTyprep'!$I:$L,4,0))), VLOOKUP(CONCATENATE($H118,"-",$G118),'Question ClasseLeçonActTyprep'!$I:$L,4,0), IF(NOT(ISNA(VLOOKUP(CONCATENATE(MID($H118,1,LEN($H118)-2),"--*",$G118),'Question ClasseLeçonActTyprep'!$I:$L,4,0))), VLOOKUP(CONCATENATE(MID($H118,1,LEN($H118)-2),"--*",$G118),'Question ClasseLeçonActTyprep'!$I:$L,4,0), IF(NOT(ISNA(VLOOKUP(CONCATENATE(MID($H118,1,LEN($H118)-4),"---*",$G118),'Question ClasseLeçonActTyprep'!$I:$L,4,0))), VLOOKUP(CONCATENATE(MID($H118,1,LEN($H118)-4),"---*",$G118),'Question ClasseLeçonActTyprep'!$I:$L,4,0), IF(NOT(ISNA(VLOOKUP(CONCATENATE(MID($H118,1,LEN($H118)-5),"----*",$G118),'Question ClasseLeçonActTyprep'!$I:$L,4,0))), VLOOKUP(CONCATENATE(MID($H118,1,LEN($H118)-6),"----*",$G118),'Question ClasseLeçonActTyprep'!$I:$L,4,0), 0))))</f>
        <v>0</v>
      </c>
      <c r="N118" s="86" t="str">
        <f t="shared" si="6"/>
        <v>Quel est le 2e sac de bille en nombre de billes ?</v>
      </c>
      <c r="O118" s="93" t="str">
        <f t="shared" si="7"/>
        <v>INSERT INTO `activite_clnt` (nom, description, objectif, consigne, typrep, num_activite, fk_classe_id, fk_lesson_id, fk_natureactiv_id) VALUES ('Apprendre les notions d''ordinalité en montrant la comparaison 2 à 2 - Introduction/Initiation', 'Exercice où il faut trouver la bonne réponse parmi 2 possibles', 'L''enfant doit savoir indiquer quel ensemble est le 1er, 2e, le 3e en quantité', 'Quel est le 2e sac de bille en nombre de billes ?', 'B1', '2', 'GSM', 'OS', 'I');</v>
      </c>
    </row>
    <row r="119" spans="1:15" s="87" customFormat="1" ht="58" x14ac:dyDescent="0.35">
      <c r="A119" s="12" t="s">
        <v>75</v>
      </c>
      <c r="B119" s="85" t="s">
        <v>695</v>
      </c>
      <c r="C119" s="9" t="str">
        <f t="shared" si="4"/>
        <v>GSM-OS</v>
      </c>
      <c r="D119" s="85" t="s">
        <v>637</v>
      </c>
      <c r="E119" s="85" t="str">
        <f>VLOOKUP(D119,'Phase apprent &amp; Nature activ'!A$11:B$14,2,0)</f>
        <v>Introduction/Initiation</v>
      </c>
      <c r="F119" s="85">
        <v>2</v>
      </c>
      <c r="G119" s="85" t="s">
        <v>952</v>
      </c>
      <c r="H119" s="85" t="str">
        <f t="shared" si="5"/>
        <v>GSM-OS-I-2-Q1</v>
      </c>
      <c r="I119" s="48" t="str">
        <f>CONCATENATE(VLOOKUP(CONCATENATE(A119,"-",B119,"-",D119,"-",F119),'Activités par classe-leçon-nat'!G:H,2,0)," - ",E119)</f>
        <v>Apprendre les notions d'ordinalité en montrant la comparaison 2 à 2 - Introduction/Initiation</v>
      </c>
      <c r="J119" s="48" t="str">
        <f>VLOOKUP(CONCATENATE($A119,"-",$B119,"-",$D119,"-",$F119),'Activités par classe-leçon-nat'!G:J,3,0)</f>
        <v>L'enfant doit savoir indiquer quel ensemble est le 1er, 2e, le 3e en quantité</v>
      </c>
      <c r="K119" s="48" t="str">
        <f>VLOOKUP(G119,'Type Exo'!A:C,3,0)</f>
        <v>Un exercice de type QCM</v>
      </c>
      <c r="L119" s="48" t="s">
        <v>977</v>
      </c>
      <c r="M119" s="48">
        <f>IF(NOT(ISNA(VLOOKUP(CONCATENATE($H119,"-",$G119),'Question ClasseLeçonActTyprep'!$I:$L,4,0))), VLOOKUP(CONCATENATE($H119,"-",$G119),'Question ClasseLeçonActTyprep'!$I:$L,4,0), IF(NOT(ISNA(VLOOKUP(CONCATENATE(MID($H119,1,LEN($H119)-2),"--*",$G119),'Question ClasseLeçonActTyprep'!$I:$L,4,0))), VLOOKUP(CONCATENATE(MID($H119,1,LEN($H119)-2),"--*",$G119),'Question ClasseLeçonActTyprep'!$I:$L,4,0), IF(NOT(ISNA(VLOOKUP(CONCATENATE(MID($H119,1,LEN($H119)-4),"---*",$G119),'Question ClasseLeçonActTyprep'!$I:$L,4,0))), VLOOKUP(CONCATENATE(MID($H119,1,LEN($H119)-4),"---*",$G119),'Question ClasseLeçonActTyprep'!$I:$L,4,0), IF(NOT(ISNA(VLOOKUP(CONCATENATE(MID($H119,1,LEN($H119)-5),"----*",$G119),'Question ClasseLeçonActTyprep'!$I:$L,4,0))), VLOOKUP(CONCATENATE(MID($H119,1,LEN($H119)-6),"----*",$G119),'Question ClasseLeçonActTyprep'!$I:$L,4,0), 0))))</f>
        <v>0</v>
      </c>
      <c r="N119" s="86" t="str">
        <f t="shared" si="6"/>
        <v>Quel est le 2e sac de bille en nombre de billes ?</v>
      </c>
      <c r="O119" s="93" t="str">
        <f t="shared" si="7"/>
        <v>INSERT INTO `activite_clnt` (nom, description, objectif, consigne, typrep, num_activite, fk_classe_id, fk_lesson_id, fk_natureactiv_id) VALUES ('Apprendre les notions d''ordinalité en montrant la comparaison 2 à 2 - Introduction/Initiation', 'Un exercice de type QCM', 'L''enfant doit savoir indiquer quel ensemble est le 1er, 2e, le 3e en quantité', 'Quel est le 2e sac de bille en nombre de billes ?', 'Q1', '2', 'GSM', 'OS', 'I');</v>
      </c>
    </row>
    <row r="120" spans="1:15" s="87" customFormat="1" ht="72.5" x14ac:dyDescent="0.35">
      <c r="A120" s="12" t="s">
        <v>75</v>
      </c>
      <c r="B120" s="85" t="s">
        <v>695</v>
      </c>
      <c r="C120" s="9" t="str">
        <f t="shared" si="4"/>
        <v>GSM-OS</v>
      </c>
      <c r="D120" s="85" t="s">
        <v>637</v>
      </c>
      <c r="E120" s="85" t="str">
        <f>VLOOKUP(D120,'Phase apprent &amp; Nature activ'!A$11:B$14,2,0)</f>
        <v>Introduction/Initiation</v>
      </c>
      <c r="F120" s="85">
        <v>2</v>
      </c>
      <c r="G120" s="85" t="s">
        <v>628</v>
      </c>
      <c r="H120" s="85" t="str">
        <f t="shared" si="5"/>
        <v>GSM-OS-I-2-P</v>
      </c>
      <c r="I120" s="48" t="str">
        <f>CONCATENATE(VLOOKUP(CONCATENATE(A120,"-",B120,"-",D120,"-",F120),'Activités par classe-leçon-nat'!G:H,2,0)," - ",E120)</f>
        <v>Apprendre les notions d'ordinalité en montrant la comparaison 2 à 2 - Introduction/Initiation</v>
      </c>
      <c r="J120" s="48" t="str">
        <f>VLOOKUP(CONCATENATE($A120,"-",$B120,"-",$D120,"-",$F120),'Activités par classe-leçon-nat'!G:J,3,0)</f>
        <v>L'enfant doit savoir indiquer quel ensemble est le 1er, 2e, le 3e en quantité</v>
      </c>
      <c r="K120" s="48" t="str">
        <f>VLOOKUP(G120,'Type Exo'!A:C,3,0)</f>
        <v>Un exercice où il faut relier des items entre eux par paire</v>
      </c>
      <c r="L120" s="48" t="s">
        <v>978</v>
      </c>
      <c r="M120" s="48">
        <f>IF(NOT(ISNA(VLOOKUP(CONCATENATE($H120,"-",$G120),'Question ClasseLeçonActTyprep'!$I:$L,4,0))), VLOOKUP(CONCATENATE($H120,"-",$G120),'Question ClasseLeçonActTyprep'!$I:$L,4,0), IF(NOT(ISNA(VLOOKUP(CONCATENATE(MID($H120,1,LEN($H120)-2),"--*",$G120),'Question ClasseLeçonActTyprep'!$I:$L,4,0))), VLOOKUP(CONCATENATE(MID($H120,1,LEN($H120)-2),"--*",$G120),'Question ClasseLeçonActTyprep'!$I:$L,4,0), IF(NOT(ISNA(VLOOKUP(CONCATENATE(MID($H120,1,LEN($H120)-4),"---*",$G120),'Question ClasseLeçonActTyprep'!$I:$L,4,0))), VLOOKUP(CONCATENATE(MID($H120,1,LEN($H120)-4),"---*",$G120),'Question ClasseLeçonActTyprep'!$I:$L,4,0), IF(NOT(ISNA(VLOOKUP(CONCATENATE(MID($H120,1,LEN($H120)-5),"----*",$G120),'Question ClasseLeçonActTyprep'!$I:$L,4,0))), VLOOKUP(CONCATENATE(MID($H120,1,LEN($H120)-6),"----*",$G120),'Question ClasseLeçonActTyprep'!$I:$L,4,0), 0))))</f>
        <v>0</v>
      </c>
      <c r="N120" s="86" t="str">
        <f t="shared" si="6"/>
        <v>Relie les sacs de billes à leur rang en nombre de billes</v>
      </c>
      <c r="O120" s="93" t="str">
        <f t="shared" si="7"/>
        <v>INSERT INTO `activite_clnt` (nom, description, objectif, consigne, typrep, num_activite, fk_classe_id, fk_lesson_id, fk_natureactiv_id) VALUES ('Apprendre les notions d''ordinalité en montrant la comparaison 2 à 2 - Introduction/Initiation', 'Un exercice où il faut relier des items entre eux par paire', 'L''enfant doit savoir indiquer quel ensemble est le 1er, 2e, le 3e en quantité', 'Relie les sacs de billes à leur rang en nombre de billes', 'P', '2', 'GSM', 'OS', 'I');</v>
      </c>
    </row>
    <row r="121" spans="1:15" s="87" customFormat="1" ht="72.5" x14ac:dyDescent="0.35">
      <c r="A121" s="12" t="s">
        <v>75</v>
      </c>
      <c r="B121" s="85" t="s">
        <v>695</v>
      </c>
      <c r="C121" s="9" t="str">
        <f t="shared" si="4"/>
        <v>GSM-OS</v>
      </c>
      <c r="D121" s="85" t="s">
        <v>637</v>
      </c>
      <c r="E121" s="85" t="str">
        <f>VLOOKUP(D121,'Phase apprent &amp; Nature activ'!A$11:B$14,2,0)</f>
        <v>Introduction/Initiation</v>
      </c>
      <c r="F121" s="85">
        <v>2</v>
      </c>
      <c r="G121" s="85" t="s">
        <v>87</v>
      </c>
      <c r="H121" s="85" t="str">
        <f t="shared" si="5"/>
        <v>GSM-OS-I-2-M</v>
      </c>
      <c r="I121" s="48" t="str">
        <f>CONCATENATE(VLOOKUP(CONCATENATE(A121,"-",B121,"-",D121,"-",F121),'Activités par classe-leçon-nat'!G:H,2,0)," - ",E121)</f>
        <v>Apprendre les notions d'ordinalité en montrant la comparaison 2 à 2 - Introduction/Initiation</v>
      </c>
      <c r="J121" s="48" t="str">
        <f>VLOOKUP(CONCATENATE($A121,"-",$B121,"-",$D121,"-",$F121),'Activités par classe-leçon-nat'!G:J,3,0)</f>
        <v>L'enfant doit savoir indiquer quel ensemble est le 1er, 2e, le 3e en quantité</v>
      </c>
      <c r="K121" s="48" t="str">
        <f>VLOOKUP(G121,'Type Exo'!A:C,3,0)</f>
        <v>Un exercice de type Memory</v>
      </c>
      <c r="L121" s="48" t="s">
        <v>979</v>
      </c>
      <c r="M121" s="48">
        <f>IF(NOT(ISNA(VLOOKUP(CONCATENATE($H121,"-",$G121),'Question ClasseLeçonActTyprep'!$I:$L,4,0))), VLOOKUP(CONCATENATE($H121,"-",$G121),'Question ClasseLeçonActTyprep'!$I:$L,4,0), IF(NOT(ISNA(VLOOKUP(CONCATENATE(MID($H121,1,LEN($H121)-2),"--*",$G121),'Question ClasseLeçonActTyprep'!$I:$L,4,0))), VLOOKUP(CONCATENATE(MID($H121,1,LEN($H121)-2),"--*",$G121),'Question ClasseLeçonActTyprep'!$I:$L,4,0), IF(NOT(ISNA(VLOOKUP(CONCATENATE(MID($H121,1,LEN($H121)-4),"---*",$G121),'Question ClasseLeçonActTyprep'!$I:$L,4,0))), VLOOKUP(CONCATENATE(MID($H121,1,LEN($H121)-4),"---*",$G121),'Question ClasseLeçonActTyprep'!$I:$L,4,0), IF(NOT(ISNA(VLOOKUP(CONCATENATE(MID($H121,1,LEN($H121)-5),"----*",$G121),'Question ClasseLeçonActTyprep'!$I:$L,4,0))), VLOOKUP(CONCATENATE(MID($H121,1,LEN($H121)-6),"----*",$G121),'Question ClasseLeçonActTyprep'!$I:$L,4,0), 0))))</f>
        <v>0</v>
      </c>
      <c r="N121" s="86" t="str">
        <f t="shared" si="6"/>
        <v>Associe les cartes qui indiquent la bonne paire (sac de billes et rang)</v>
      </c>
      <c r="O121" s="93" t="str">
        <f t="shared" si="7"/>
        <v>INSERT INTO `activite_clnt` (nom, description, objectif, consigne, typrep, num_activite, fk_classe_id, fk_lesson_id, fk_natureactiv_id) VALUES ('Apprendre les notions d''ordinalité en montrant la comparaison 2 à 2 - Introduction/Initiation', 'Un exercice de type Memory', 'L''enfant doit savoir indiquer quel ensemble est le 1er, 2e, le 3e en quantité', 'Associe les cartes qui indiquent la bonne paire (sac de billes et rang)', 'M', '2', 'GSM', 'OS', 'I');</v>
      </c>
    </row>
    <row r="122" spans="1:15" s="87" customFormat="1" ht="58" x14ac:dyDescent="0.35">
      <c r="A122" s="12" t="s">
        <v>75</v>
      </c>
      <c r="B122" s="85" t="s">
        <v>695</v>
      </c>
      <c r="C122" s="9" t="str">
        <f t="shared" si="4"/>
        <v>GSM-OS</v>
      </c>
      <c r="D122" s="85" t="s">
        <v>637</v>
      </c>
      <c r="E122" s="85" t="str">
        <f>VLOOKUP(D122,'Phase apprent &amp; Nature activ'!A$11:B$14,2,0)</f>
        <v>Introduction/Initiation</v>
      </c>
      <c r="F122" s="85">
        <v>2</v>
      </c>
      <c r="G122" s="85" t="s">
        <v>835</v>
      </c>
      <c r="H122" s="85" t="str">
        <f t="shared" si="5"/>
        <v>GSM-OS-I-2-T</v>
      </c>
      <c r="I122" s="48" t="str">
        <f>CONCATENATE(VLOOKUP(CONCATENATE(A122,"-",B122,"-",D122,"-",F122),'Activités par classe-leçon-nat'!G:H,2,0)," - ",E122)</f>
        <v>Apprendre les notions d'ordinalité en montrant la comparaison 2 à 2 - Introduction/Initiation</v>
      </c>
      <c r="J122" s="48" t="str">
        <f>VLOOKUP(CONCATENATE($A122,"-",$B122,"-",$D122,"-",$F122),'Activités par classe-leçon-nat'!G:J,3,0)</f>
        <v>L'enfant doit savoir indiquer quel ensemble est le 1er, 2e, le 3e en quantité</v>
      </c>
      <c r="K122" s="48" t="str">
        <f>VLOOKUP(G122,'Type Exo'!A:C,3,0)</f>
        <v>Un exercice à trous</v>
      </c>
      <c r="L122" s="48" t="s">
        <v>980</v>
      </c>
      <c r="M122" s="48">
        <f>IF(NOT(ISNA(VLOOKUP(CONCATENATE($H122,"-",$G122),'Question ClasseLeçonActTyprep'!$I:$L,4,0))), VLOOKUP(CONCATENATE($H122,"-",$G122),'Question ClasseLeçonActTyprep'!$I:$L,4,0), IF(NOT(ISNA(VLOOKUP(CONCATENATE(MID($H122,1,LEN($H122)-2),"--*",$G122),'Question ClasseLeçonActTyprep'!$I:$L,4,0))), VLOOKUP(CONCATENATE(MID($H122,1,LEN($H122)-2),"--*",$G122),'Question ClasseLeçonActTyprep'!$I:$L,4,0), IF(NOT(ISNA(VLOOKUP(CONCATENATE(MID($H122,1,LEN($H122)-4),"---*",$G122),'Question ClasseLeçonActTyprep'!$I:$L,4,0))), VLOOKUP(CONCATENATE(MID($H122,1,LEN($H122)-4),"---*",$G122),'Question ClasseLeçonActTyprep'!$I:$L,4,0), IF(NOT(ISNA(VLOOKUP(CONCATENATE(MID($H122,1,LEN($H122)-5),"----*",$G122),'Question ClasseLeçonActTyprep'!$I:$L,4,0))), VLOOKUP(CONCATENATE(MID($H122,1,LEN($H122)-6),"----*",$G122),'Question ClasseLeçonActTyprep'!$I:$L,4,0), 0))))</f>
        <v>0</v>
      </c>
      <c r="N122" s="86" t="str">
        <f t="shared" si="6"/>
        <v>Le sac de billes &lt;rouges&gt; est le &lt;3e&gt; en nombre de billes</v>
      </c>
      <c r="O122" s="93" t="str">
        <f t="shared" si="7"/>
        <v>INSERT INTO `activite_clnt` (nom, description, objectif, consigne, typrep, num_activite, fk_classe_id, fk_lesson_id, fk_natureactiv_id) VALUES ('Apprendre les notions d''ordinalité en montrant la comparaison 2 à 2 - Introduction/Initiation', 'Un exercice à trous', 'L''enfant doit savoir indiquer quel ensemble est le 1er, 2e, le 3e en quantité', 'Le sac de billes &lt;rouges&gt; est le &lt;3e&gt; en nombre de billes', 'T', '2', 'GSM', 'OS', 'I');</v>
      </c>
    </row>
    <row r="123" spans="1:15" s="87" customFormat="1" ht="72.5" x14ac:dyDescent="0.35">
      <c r="A123" s="12" t="s">
        <v>75</v>
      </c>
      <c r="B123" s="85" t="s">
        <v>695</v>
      </c>
      <c r="C123" s="9" t="str">
        <f t="shared" si="4"/>
        <v>GSM-OS</v>
      </c>
      <c r="D123" s="85" t="s">
        <v>637</v>
      </c>
      <c r="E123" s="85" t="str">
        <f>VLOOKUP(D123,'Phase apprent &amp; Nature activ'!A$11:B$14,2,0)</f>
        <v>Introduction/Initiation</v>
      </c>
      <c r="F123" s="85">
        <v>3</v>
      </c>
      <c r="G123" s="85" t="s">
        <v>735</v>
      </c>
      <c r="H123" s="85" t="str">
        <f t="shared" si="5"/>
        <v>GSM-OS-I-3-B1</v>
      </c>
      <c r="I123" s="48" t="str">
        <f>CONCATENATE(VLOOKUP(CONCATENATE(A123,"-",B123,"-",D123,"-",F123),'Activités par classe-leçon-nat'!G:H,2,0)," - ",E123)</f>
        <v>Apprendre la notion de sériation en montrant des exemples d'éléments triés dans l'ordre de taille croissante ou décroissante - Introduction/Initiation</v>
      </c>
      <c r="J123" s="48" t="str">
        <f>VLOOKUP(CONCATENATE($A123,"-",$B123,"-",$D123,"-",$F123),'Activités par classe-leçon-nat'!G:J,3,0)</f>
        <v>L'enfant doit savoir ordonner les groupes par taille croissante (petite taille &lt;5)</v>
      </c>
      <c r="K123" s="48" t="str">
        <f>VLOOKUP(G123,'Type Exo'!A:C,3,0)</f>
        <v>Exercice où il faut trouver la bonne réponse parmi 2 possibles</v>
      </c>
      <c r="L123" s="48" t="s">
        <v>981</v>
      </c>
      <c r="M123" s="48">
        <f>IF(NOT(ISNA(VLOOKUP(CONCATENATE($H123,"-",$G123),'Question ClasseLeçonActTyprep'!$I:$L,4,0))), VLOOKUP(CONCATENATE($H123,"-",$G123),'Question ClasseLeçonActTyprep'!$I:$L,4,0), IF(NOT(ISNA(VLOOKUP(CONCATENATE(MID($H123,1,LEN($H123)-2),"--*",$G123),'Question ClasseLeçonActTyprep'!$I:$L,4,0))), VLOOKUP(CONCATENATE(MID($H123,1,LEN($H123)-2),"--*",$G123),'Question ClasseLeçonActTyprep'!$I:$L,4,0), IF(NOT(ISNA(VLOOKUP(CONCATENATE(MID($H123,1,LEN($H123)-4),"---*",$G123),'Question ClasseLeçonActTyprep'!$I:$L,4,0))), VLOOKUP(CONCATENATE(MID($H123,1,LEN($H123)-4),"---*",$G123),'Question ClasseLeçonActTyprep'!$I:$L,4,0), IF(NOT(ISNA(VLOOKUP(CONCATENATE(MID($H123,1,LEN($H123)-5),"----*",$G123),'Question ClasseLeçonActTyprep'!$I:$L,4,0))), VLOOKUP(CONCATENATE(MID($H123,1,LEN($H123)-6),"----*",$G123),'Question ClasseLeçonActTyprep'!$I:$L,4,0), 0))))</f>
        <v>0</v>
      </c>
      <c r="N123" s="86" t="str">
        <f t="shared" si="6"/>
        <v>Est-ce que les crayons sont bien triés par taille croissante ?</v>
      </c>
      <c r="O123" s="93" t="str">
        <f t="shared" si="7"/>
        <v>INSERT INTO `activite_clnt` (nom, description, objectif, consigne, typrep, num_activite, fk_classe_id, fk_lesson_id, fk_natureactiv_id) VALUES ('Apprendre la notion de sériation en montrant des exemples d''éléments triés dans l''ordre de taille croissante ou décroissante - Introduction/Initiation', 'Exercice où il faut trouver la bonne réponse parmi 2 possibles', 'L''enfant doit savoir ordonner les groupes par taille croissante (petite taille &lt;5)', 'Est-ce que les crayons sont bien triés par taille croissante ?', 'B1', '3', 'GSM', 'OS', 'I');</v>
      </c>
    </row>
    <row r="124" spans="1:15" s="87" customFormat="1" ht="72.5" x14ac:dyDescent="0.35">
      <c r="A124" s="12" t="s">
        <v>75</v>
      </c>
      <c r="B124" s="85" t="s">
        <v>695</v>
      </c>
      <c r="C124" s="9" t="str">
        <f t="shared" si="4"/>
        <v>GSM-OS</v>
      </c>
      <c r="D124" s="85" t="s">
        <v>637</v>
      </c>
      <c r="E124" s="85" t="str">
        <f>VLOOKUP(D124,'Phase apprent &amp; Nature activ'!A$11:B$14,2,0)</f>
        <v>Introduction/Initiation</v>
      </c>
      <c r="F124" s="85">
        <v>3</v>
      </c>
      <c r="G124" s="85" t="s">
        <v>953</v>
      </c>
      <c r="H124" s="85" t="str">
        <f t="shared" si="5"/>
        <v>GSM-OS-I-3-Q2</v>
      </c>
      <c r="I124" s="48" t="str">
        <f>CONCATENATE(VLOOKUP(CONCATENATE(A124,"-",B124,"-",D124,"-",F124),'Activités par classe-leçon-nat'!G:H,2,0)," - ",E124)</f>
        <v>Apprendre la notion de sériation en montrant des exemples d'éléments triés dans l'ordre de taille croissante ou décroissante - Introduction/Initiation</v>
      </c>
      <c r="J124" s="48" t="str">
        <f>VLOOKUP(CONCATENATE($A124,"-",$B124,"-",$D124,"-",$F124),'Activités par classe-leçon-nat'!G:J,3,0)</f>
        <v>L'enfant doit savoir ordonner les groupes par taille croissante (petite taille &lt;5)</v>
      </c>
      <c r="K124" s="48" t="str">
        <f>VLOOKUP(G124,'Type Exo'!A:C,3,0)</f>
        <v>Un exercice de type QCM (question alternative / trouver l'intrus)</v>
      </c>
      <c r="L124" s="48" t="s">
        <v>982</v>
      </c>
      <c r="M124" s="48">
        <f>IF(NOT(ISNA(VLOOKUP(CONCATENATE($H124,"-",$G124),'Question ClasseLeçonActTyprep'!$I:$L,4,0))), VLOOKUP(CONCATENATE($H124,"-",$G124),'Question ClasseLeçonActTyprep'!$I:$L,4,0), IF(NOT(ISNA(VLOOKUP(CONCATENATE(MID($H124,1,LEN($H124)-2),"--*",$G124),'Question ClasseLeçonActTyprep'!$I:$L,4,0))), VLOOKUP(CONCATENATE(MID($H124,1,LEN($H124)-2),"--*",$G124),'Question ClasseLeçonActTyprep'!$I:$L,4,0), IF(NOT(ISNA(VLOOKUP(CONCATENATE(MID($H124,1,LEN($H124)-4),"---*",$G124),'Question ClasseLeçonActTyprep'!$I:$L,4,0))), VLOOKUP(CONCATENATE(MID($H124,1,LEN($H124)-4),"---*",$G124),'Question ClasseLeçonActTyprep'!$I:$L,4,0), IF(NOT(ISNA(VLOOKUP(CONCATENATE(MID($H124,1,LEN($H124)-5),"----*",$G124),'Question ClasseLeçonActTyprep'!$I:$L,4,0))), VLOOKUP(CONCATENATE(MID($H124,1,LEN($H124)-6),"----*",$G124),'Question ClasseLeçonActTyprep'!$I:$L,4,0), 0))))</f>
        <v>0</v>
      </c>
      <c r="N124" s="86" t="str">
        <f t="shared" si="6"/>
        <v>Quel crayon n'est pas à sa bonne place ?</v>
      </c>
      <c r="O124" s="93" t="str">
        <f t="shared" si="7"/>
        <v>INSERT INTO `activite_clnt` (nom, description, objectif, consigne, typrep, num_activite, fk_classe_id, fk_lesson_id, fk_natureactiv_id) VALUES ('Apprendre la notion de sériation en montrant des exemples d''éléments triés dans l''ordre de taille croissante ou décroissante - Introduction/Initiation', 'Un exercice de type QCM (question alternative / trouver l''intrus)', 'L''enfant doit savoir ordonner les groupes par taille croissante (petite taille &lt;5)', 'Quel crayon n''est pas à sa bonne place ?', 'Q2', '3', 'GSM', 'OS', 'I');</v>
      </c>
    </row>
    <row r="125" spans="1:15" s="87" customFormat="1" ht="72.5" x14ac:dyDescent="0.35">
      <c r="A125" s="12" t="s">
        <v>75</v>
      </c>
      <c r="B125" s="85" t="s">
        <v>695</v>
      </c>
      <c r="C125" s="9" t="str">
        <f t="shared" si="4"/>
        <v>GSM-OS</v>
      </c>
      <c r="D125" s="85" t="s">
        <v>637</v>
      </c>
      <c r="E125" s="85" t="str">
        <f>VLOOKUP(D125,'Phase apprent &amp; Nature activ'!A$11:B$14,2,0)</f>
        <v>Introduction/Initiation</v>
      </c>
      <c r="F125" s="85">
        <v>3</v>
      </c>
      <c r="G125" s="85" t="s">
        <v>712</v>
      </c>
      <c r="H125" s="85" t="str">
        <f t="shared" si="5"/>
        <v>GSM-OS-I-3-S</v>
      </c>
      <c r="I125" s="48" t="str">
        <f>CONCATENATE(VLOOKUP(CONCATENATE(A125,"-",B125,"-",D125,"-",F125),'Activités par classe-leçon-nat'!G:H,2,0)," - ",E125)</f>
        <v>Apprendre la notion de sériation en montrant des exemples d'éléments triés dans l'ordre de taille croissante ou décroissante - Introduction/Initiation</v>
      </c>
      <c r="J125" s="48" t="str">
        <f>VLOOKUP(CONCATENATE($A125,"-",$B125,"-",$D125,"-",$F125),'Activités par classe-leçon-nat'!G:J,3,0)</f>
        <v>L'enfant doit savoir ordonner les groupes par taille croissante (petite taille &lt;5)</v>
      </c>
      <c r="K125" s="48" t="str">
        <f>VLOOKUP(G125,'Type Exo'!A:C,3,0)</f>
        <v>Exercice où il faut ordonner les items selon un critère</v>
      </c>
      <c r="L125" s="48" t="s">
        <v>983</v>
      </c>
      <c r="M125" s="48">
        <f>IF(NOT(ISNA(VLOOKUP(CONCATENATE($H125,"-",$G125),'Question ClasseLeçonActTyprep'!$I:$L,4,0))), VLOOKUP(CONCATENATE($H125,"-",$G125),'Question ClasseLeçonActTyprep'!$I:$L,4,0), IF(NOT(ISNA(VLOOKUP(CONCATENATE(MID($H125,1,LEN($H125)-2),"--*",$G125),'Question ClasseLeçonActTyprep'!$I:$L,4,0))), VLOOKUP(CONCATENATE(MID($H125,1,LEN($H125)-2),"--*",$G125),'Question ClasseLeçonActTyprep'!$I:$L,4,0), IF(NOT(ISNA(VLOOKUP(CONCATENATE(MID($H125,1,LEN($H125)-4),"---*",$G125),'Question ClasseLeçonActTyprep'!$I:$L,4,0))), VLOOKUP(CONCATENATE(MID($H125,1,LEN($H125)-4),"---*",$G125),'Question ClasseLeçonActTyprep'!$I:$L,4,0), IF(NOT(ISNA(VLOOKUP(CONCATENATE(MID($H125,1,LEN($H125)-5),"----*",$G125),'Question ClasseLeçonActTyprep'!$I:$L,4,0))), VLOOKUP(CONCATENATE(MID($H125,1,LEN($H125)-6),"----*",$G125),'Question ClasseLeçonActTyprep'!$I:$L,4,0), 0))))</f>
        <v>0</v>
      </c>
      <c r="N125" s="86" t="str">
        <f t="shared" si="6"/>
        <v>Range les crayons du plus petit au plus grand</v>
      </c>
      <c r="O125" s="93" t="str">
        <f t="shared" si="7"/>
        <v>INSERT INTO `activite_clnt` (nom, description, objectif, consigne, typrep, num_activite, fk_classe_id, fk_lesson_id, fk_natureactiv_id) VALUES ('Apprendre la notion de sériation en montrant des exemples d''éléments triés dans l''ordre de taille croissante ou décroissante - Introduction/Initiation', 'Exercice où il faut ordonner les items selon un critère', 'L''enfant doit savoir ordonner les groupes par taille croissante (petite taille &lt;5)', 'Range les crayons du plus petit au plus grand', 'S', '3', 'GSM', 'OS', 'I');</v>
      </c>
    </row>
    <row r="126" spans="1:15" s="87" customFormat="1" ht="72.5" x14ac:dyDescent="0.35">
      <c r="A126" s="12" t="s">
        <v>75</v>
      </c>
      <c r="B126" s="85" t="s">
        <v>695</v>
      </c>
      <c r="C126" s="9" t="str">
        <f t="shared" si="4"/>
        <v>GSM-OS</v>
      </c>
      <c r="D126" s="85" t="s">
        <v>87</v>
      </c>
      <c r="E126" s="85" t="str">
        <f>VLOOKUP(D126,'Phase apprent &amp; Nature activ'!A$11:B$14,2,0)</f>
        <v>Manipulation/Entrainement</v>
      </c>
      <c r="F126" s="85">
        <v>1</v>
      </c>
      <c r="G126" s="85" t="s">
        <v>735</v>
      </c>
      <c r="H126" s="85" t="str">
        <f t="shared" si="5"/>
        <v>GSM-OS-M-1-B1</v>
      </c>
      <c r="I126" s="48" t="str">
        <f>CONCATENATE(VLOOKUP(CONCATENATE(A126,"-",B126,"-",D126,"-",F126),'Activités par classe-leçon-nat'!G:H,2,0)," - ",E126)</f>
        <v>Apprendre la notion d'ordinalité et de sériation en manipulant des objets (cubes) - Manipulation/Entrainement</v>
      </c>
      <c r="J126" s="48" t="str">
        <f>VLOOKUP(CONCATENATE($A126,"-",$B126,"-",$D126,"-",$F126),'Activités par classe-leçon-nat'!G:J,3,0)</f>
        <v>L'enfant doit savoir ordonner des objets par taille</v>
      </c>
      <c r="K126" s="48" t="str">
        <f>VLOOKUP(G126,'Type Exo'!A:C,3,0)</f>
        <v>Exercice où il faut trouver la bonne réponse parmi 2 possibles</v>
      </c>
      <c r="L126" s="48" t="s">
        <v>981</v>
      </c>
      <c r="M126" s="48">
        <f>IF(NOT(ISNA(VLOOKUP(CONCATENATE($H126,"-",$G126),'Question ClasseLeçonActTyprep'!$I:$L,4,0))), VLOOKUP(CONCATENATE($H126,"-",$G126),'Question ClasseLeçonActTyprep'!$I:$L,4,0), IF(NOT(ISNA(VLOOKUP(CONCATENATE(MID($H126,1,LEN($H126)-2),"--*",$G126),'Question ClasseLeçonActTyprep'!$I:$L,4,0))), VLOOKUP(CONCATENATE(MID($H126,1,LEN($H126)-2),"--*",$G126),'Question ClasseLeçonActTyprep'!$I:$L,4,0), IF(NOT(ISNA(VLOOKUP(CONCATENATE(MID($H126,1,LEN($H126)-4),"---*",$G126),'Question ClasseLeçonActTyprep'!$I:$L,4,0))), VLOOKUP(CONCATENATE(MID($H126,1,LEN($H126)-4),"---*",$G126),'Question ClasseLeçonActTyprep'!$I:$L,4,0), IF(NOT(ISNA(VLOOKUP(CONCATENATE(MID($H126,1,LEN($H126)-5),"----*",$G126),'Question ClasseLeçonActTyprep'!$I:$L,4,0))), VLOOKUP(CONCATENATE(MID($H126,1,LEN($H126)-6),"----*",$G126),'Question ClasseLeçonActTyprep'!$I:$L,4,0), 0))))</f>
        <v>0</v>
      </c>
      <c r="N126" s="86" t="str">
        <f t="shared" si="6"/>
        <v>Est-ce que les crayons sont bien triés par taille croissante ?</v>
      </c>
      <c r="O126" s="93" t="str">
        <f t="shared" si="7"/>
        <v>INSERT INTO `activite_clnt` (nom, description, objectif, consigne, typrep, num_activite, fk_classe_id, fk_lesson_id, fk_natureactiv_id) VALUES ('Apprendre la notion d''ordinalité et de sériation en manipulant des objets (cubes) - Manipulation/Entrainement', 'Exercice où il faut trouver la bonne réponse parmi 2 possibles', 'L''enfant doit savoir ordonner des objets par taille', 'Est-ce que les crayons sont bien triés par taille croissante ?', 'B1', '1', 'GSM', 'OS', 'M');</v>
      </c>
    </row>
    <row r="127" spans="1:15" s="87" customFormat="1" ht="72.5" x14ac:dyDescent="0.35">
      <c r="A127" s="12" t="s">
        <v>75</v>
      </c>
      <c r="B127" s="85" t="s">
        <v>695</v>
      </c>
      <c r="C127" s="9" t="str">
        <f t="shared" si="4"/>
        <v>GSM-OS</v>
      </c>
      <c r="D127" s="85" t="s">
        <v>87</v>
      </c>
      <c r="E127" s="85" t="str">
        <f>VLOOKUP(D127,'Phase apprent &amp; Nature activ'!A$11:B$14,2,0)</f>
        <v>Manipulation/Entrainement</v>
      </c>
      <c r="F127" s="85">
        <v>1</v>
      </c>
      <c r="G127" s="85" t="s">
        <v>953</v>
      </c>
      <c r="H127" s="85" t="str">
        <f t="shared" si="5"/>
        <v>GSM-OS-M-1-Q2</v>
      </c>
      <c r="I127" s="48" t="str">
        <f>CONCATENATE(VLOOKUP(CONCATENATE(A127,"-",B127,"-",D127,"-",F127),'Activités par classe-leçon-nat'!G:H,2,0)," - ",E127)</f>
        <v>Apprendre la notion d'ordinalité et de sériation en manipulant des objets (cubes) - Manipulation/Entrainement</v>
      </c>
      <c r="J127" s="48" t="str">
        <f>VLOOKUP(CONCATENATE($A127,"-",$B127,"-",$D127,"-",$F127),'Activités par classe-leçon-nat'!G:J,3,0)</f>
        <v>L'enfant doit savoir ordonner des objets par taille</v>
      </c>
      <c r="K127" s="48" t="str">
        <f>VLOOKUP(G127,'Type Exo'!A:C,3,0)</f>
        <v>Un exercice de type QCM (question alternative / trouver l'intrus)</v>
      </c>
      <c r="L127" s="48" t="s">
        <v>982</v>
      </c>
      <c r="M127" s="48">
        <f>IF(NOT(ISNA(VLOOKUP(CONCATENATE($H127,"-",$G127),'Question ClasseLeçonActTyprep'!$I:$L,4,0))), VLOOKUP(CONCATENATE($H127,"-",$G127),'Question ClasseLeçonActTyprep'!$I:$L,4,0), IF(NOT(ISNA(VLOOKUP(CONCATENATE(MID($H127,1,LEN($H127)-2),"--*",$G127),'Question ClasseLeçonActTyprep'!$I:$L,4,0))), VLOOKUP(CONCATENATE(MID($H127,1,LEN($H127)-2),"--*",$G127),'Question ClasseLeçonActTyprep'!$I:$L,4,0), IF(NOT(ISNA(VLOOKUP(CONCATENATE(MID($H127,1,LEN($H127)-4),"---*",$G127),'Question ClasseLeçonActTyprep'!$I:$L,4,0))), VLOOKUP(CONCATENATE(MID($H127,1,LEN($H127)-4),"---*",$G127),'Question ClasseLeçonActTyprep'!$I:$L,4,0), IF(NOT(ISNA(VLOOKUP(CONCATENATE(MID($H127,1,LEN($H127)-5),"----*",$G127),'Question ClasseLeçonActTyprep'!$I:$L,4,0))), VLOOKUP(CONCATENATE(MID($H127,1,LEN($H127)-6),"----*",$G127),'Question ClasseLeçonActTyprep'!$I:$L,4,0), 0))))</f>
        <v>0</v>
      </c>
      <c r="N127" s="86" t="str">
        <f t="shared" si="6"/>
        <v>Quel crayon n'est pas à sa bonne place ?</v>
      </c>
      <c r="O127" s="93" t="str">
        <f t="shared" si="7"/>
        <v>INSERT INTO `activite_clnt` (nom, description, objectif, consigne, typrep, num_activite, fk_classe_id, fk_lesson_id, fk_natureactiv_id) VALUES ('Apprendre la notion d''ordinalité et de sériation en manipulant des objets (cubes) - Manipulation/Entrainement', 'Un exercice de type QCM (question alternative / trouver l''intrus)', 'L''enfant doit savoir ordonner des objets par taille', 'Quel crayon n''est pas à sa bonne place ?', 'Q2', '1', 'GSM', 'OS', 'M');</v>
      </c>
    </row>
    <row r="128" spans="1:15" s="87" customFormat="1" ht="72.5" x14ac:dyDescent="0.35">
      <c r="A128" s="12" t="s">
        <v>75</v>
      </c>
      <c r="B128" s="85" t="s">
        <v>695</v>
      </c>
      <c r="C128" s="9" t="str">
        <f t="shared" si="4"/>
        <v>GSM-OS</v>
      </c>
      <c r="D128" s="85" t="s">
        <v>87</v>
      </c>
      <c r="E128" s="85" t="str">
        <f>VLOOKUP(D128,'Phase apprent &amp; Nature activ'!A$11:B$14,2,0)</f>
        <v>Manipulation/Entrainement</v>
      </c>
      <c r="F128" s="85">
        <v>1</v>
      </c>
      <c r="G128" s="85" t="s">
        <v>712</v>
      </c>
      <c r="H128" s="85" t="str">
        <f t="shared" si="5"/>
        <v>GSM-OS-M-1-S</v>
      </c>
      <c r="I128" s="48" t="str">
        <f>CONCATENATE(VLOOKUP(CONCATENATE(A128,"-",B128,"-",D128,"-",F128),'Activités par classe-leçon-nat'!G:H,2,0)," - ",E128)</f>
        <v>Apprendre la notion d'ordinalité et de sériation en manipulant des objets (cubes) - Manipulation/Entrainement</v>
      </c>
      <c r="J128" s="48" t="str">
        <f>VLOOKUP(CONCATENATE($A128,"-",$B128,"-",$D128,"-",$F128),'Activités par classe-leçon-nat'!G:J,3,0)</f>
        <v>L'enfant doit savoir ordonner des objets par taille</v>
      </c>
      <c r="K128" s="48" t="str">
        <f>VLOOKUP(G128,'Type Exo'!A:C,3,0)</f>
        <v>Exercice où il faut ordonner les items selon un critère</v>
      </c>
      <c r="L128" s="48" t="s">
        <v>983</v>
      </c>
      <c r="M128" s="48">
        <f>IF(NOT(ISNA(VLOOKUP(CONCATENATE($H128,"-",$G128),'Question ClasseLeçonActTyprep'!$I:$L,4,0))), VLOOKUP(CONCATENATE($H128,"-",$G128),'Question ClasseLeçonActTyprep'!$I:$L,4,0), IF(NOT(ISNA(VLOOKUP(CONCATENATE(MID($H128,1,LEN($H128)-2),"--*",$G128),'Question ClasseLeçonActTyprep'!$I:$L,4,0))), VLOOKUP(CONCATENATE(MID($H128,1,LEN($H128)-2),"--*",$G128),'Question ClasseLeçonActTyprep'!$I:$L,4,0), IF(NOT(ISNA(VLOOKUP(CONCATENATE(MID($H128,1,LEN($H128)-4),"---*",$G128),'Question ClasseLeçonActTyprep'!$I:$L,4,0))), VLOOKUP(CONCATENATE(MID($H128,1,LEN($H128)-4),"---*",$G128),'Question ClasseLeçonActTyprep'!$I:$L,4,0), IF(NOT(ISNA(VLOOKUP(CONCATENATE(MID($H128,1,LEN($H128)-5),"----*",$G128),'Question ClasseLeçonActTyprep'!$I:$L,4,0))), VLOOKUP(CONCATENATE(MID($H128,1,LEN($H128)-6),"----*",$G128),'Question ClasseLeçonActTyprep'!$I:$L,4,0), 0))))</f>
        <v>0</v>
      </c>
      <c r="N128" s="86" t="str">
        <f t="shared" si="6"/>
        <v>Range les crayons du plus petit au plus grand</v>
      </c>
      <c r="O128" s="93" t="str">
        <f t="shared" si="7"/>
        <v>INSERT INTO `activite_clnt` (nom, description, objectif, consigne, typrep, num_activite, fk_classe_id, fk_lesson_id, fk_natureactiv_id) VALUES ('Apprendre la notion d''ordinalité et de sériation en manipulant des objets (cubes) - Manipulation/Entrainement', 'Exercice où il faut ordonner les items selon un critère', 'L''enfant doit savoir ordonner des objets par taille', 'Range les crayons du plus petit au plus grand', 'S', '1', 'GSM', 'OS', 'M');</v>
      </c>
    </row>
    <row r="129" spans="1:15" s="87" customFormat="1" ht="72.5" x14ac:dyDescent="0.35">
      <c r="A129" s="12" t="s">
        <v>75</v>
      </c>
      <c r="B129" s="85" t="s">
        <v>695</v>
      </c>
      <c r="C129" s="9" t="str">
        <f t="shared" si="4"/>
        <v>GSM-OS</v>
      </c>
      <c r="D129" s="85" t="s">
        <v>87</v>
      </c>
      <c r="E129" s="85" t="str">
        <f>VLOOKUP(D129,'Phase apprent &amp; Nature activ'!A$11:B$14,2,0)</f>
        <v>Manipulation/Entrainement</v>
      </c>
      <c r="F129" s="85">
        <v>2</v>
      </c>
      <c r="G129" s="85" t="s">
        <v>735</v>
      </c>
      <c r="H129" s="85" t="str">
        <f t="shared" si="5"/>
        <v>GSM-OS-M-2-B1</v>
      </c>
      <c r="I129" s="48" t="str">
        <f>CONCATENATE(VLOOKUP(CONCATENATE(A129,"-",B129,"-",D129,"-",F129),'Activités par classe-leçon-nat'!G:H,2,0)," - ",E129)</f>
        <v>Apprendre la notion d'ordinalité et de sériation en manipulant des objets (cubes) - Manipulation/Entrainement</v>
      </c>
      <c r="J129" s="48" t="str">
        <f>VLOOKUP(CONCATENATE($A129,"-",$B129,"-",$D129,"-",$F129),'Activités par classe-leçon-nat'!G:J,3,0)</f>
        <v>L'enfant doit savoir ordonner des ensembles par quantité</v>
      </c>
      <c r="K129" s="48" t="str">
        <f>VLOOKUP(G129,'Type Exo'!A:C,3,0)</f>
        <v>Exercice où il faut trouver la bonne réponse parmi 2 possibles</v>
      </c>
      <c r="L129" s="48" t="s">
        <v>984</v>
      </c>
      <c r="M129" s="48">
        <f>IF(NOT(ISNA(VLOOKUP(CONCATENATE($H129,"-",$G129),'Question ClasseLeçonActTyprep'!$I:$L,4,0))), VLOOKUP(CONCATENATE($H129,"-",$G129),'Question ClasseLeçonActTyprep'!$I:$L,4,0), IF(NOT(ISNA(VLOOKUP(CONCATENATE(MID($H129,1,LEN($H129)-2),"--*",$G129),'Question ClasseLeçonActTyprep'!$I:$L,4,0))), VLOOKUP(CONCATENATE(MID($H129,1,LEN($H129)-2),"--*",$G129),'Question ClasseLeçonActTyprep'!$I:$L,4,0), IF(NOT(ISNA(VLOOKUP(CONCATENATE(MID($H129,1,LEN($H129)-4),"---*",$G129),'Question ClasseLeçonActTyprep'!$I:$L,4,0))), VLOOKUP(CONCATENATE(MID($H129,1,LEN($H129)-4),"---*",$G129),'Question ClasseLeçonActTyprep'!$I:$L,4,0), IF(NOT(ISNA(VLOOKUP(CONCATENATE(MID($H129,1,LEN($H129)-5),"----*",$G129),'Question ClasseLeçonActTyprep'!$I:$L,4,0))), VLOOKUP(CONCATENATE(MID($H129,1,LEN($H129)-6),"----*",$G129),'Question ClasseLeçonActTyprep'!$I:$L,4,0), 0))))</f>
        <v>0</v>
      </c>
      <c r="N129" s="86" t="str">
        <f t="shared" si="6"/>
        <v>Est-ce que les sacs de billes sont bien triés par taille croissante ?</v>
      </c>
      <c r="O129" s="93" t="str">
        <f t="shared" si="7"/>
        <v>INSERT INTO `activite_clnt` (nom, description, objectif, consigne, typrep, num_activite, fk_classe_id, fk_lesson_id, fk_natureactiv_id) VALUES ('Apprendre la notion d''ordinalité et de sériation en manipulant des objets (cubes) - Manipulation/Entrainement', 'Exercice où il faut trouver la bonne réponse parmi 2 possibles', 'L''enfant doit savoir ordonner des ensembles par quantité', 'Est-ce que les sacs de billes sont bien triés par taille croissante ?', 'B1', '2', 'GSM', 'OS', 'M');</v>
      </c>
    </row>
    <row r="130" spans="1:15" s="87" customFormat="1" ht="72.5" x14ac:dyDescent="0.35">
      <c r="A130" s="12" t="s">
        <v>75</v>
      </c>
      <c r="B130" s="85" t="s">
        <v>695</v>
      </c>
      <c r="C130" s="9" t="str">
        <f t="shared" ref="C130:C193" si="8">CONCATENATE(A130,"-",B130)</f>
        <v>GSM-OS</v>
      </c>
      <c r="D130" s="85" t="s">
        <v>87</v>
      </c>
      <c r="E130" s="85" t="str">
        <f>VLOOKUP(D130,'Phase apprent &amp; Nature activ'!A$11:B$14,2,0)</f>
        <v>Manipulation/Entrainement</v>
      </c>
      <c r="F130" s="85">
        <v>2</v>
      </c>
      <c r="G130" s="85" t="s">
        <v>953</v>
      </c>
      <c r="H130" s="85" t="str">
        <f t="shared" ref="H130:H193" si="9">CONCATENATE($A130,"-",$B130,"-",$D130,"-",$F130,"-",G130)</f>
        <v>GSM-OS-M-2-Q2</v>
      </c>
      <c r="I130" s="48" t="str">
        <f>CONCATENATE(VLOOKUP(CONCATENATE(A130,"-",B130,"-",D130,"-",F130),'Activités par classe-leçon-nat'!G:H,2,0)," - ",E130)</f>
        <v>Apprendre la notion d'ordinalité et de sériation en manipulant des objets (cubes) - Manipulation/Entrainement</v>
      </c>
      <c r="J130" s="48" t="str">
        <f>VLOOKUP(CONCATENATE($A130,"-",$B130,"-",$D130,"-",$F130),'Activités par classe-leçon-nat'!G:J,3,0)</f>
        <v>L'enfant doit savoir ordonner des ensembles par quantité</v>
      </c>
      <c r="K130" s="48" t="str">
        <f>VLOOKUP(G130,'Type Exo'!A:C,3,0)</f>
        <v>Un exercice de type QCM (question alternative / trouver l'intrus)</v>
      </c>
      <c r="L130" s="48" t="s">
        <v>985</v>
      </c>
      <c r="M130" s="48">
        <f>IF(NOT(ISNA(VLOOKUP(CONCATENATE($H130,"-",$G130),'Question ClasseLeçonActTyprep'!$I:$L,4,0))), VLOOKUP(CONCATENATE($H130,"-",$G130),'Question ClasseLeçonActTyprep'!$I:$L,4,0), IF(NOT(ISNA(VLOOKUP(CONCATENATE(MID($H130,1,LEN($H130)-2),"--*",$G130),'Question ClasseLeçonActTyprep'!$I:$L,4,0))), VLOOKUP(CONCATENATE(MID($H130,1,LEN($H130)-2),"--*",$G130),'Question ClasseLeçonActTyprep'!$I:$L,4,0), IF(NOT(ISNA(VLOOKUP(CONCATENATE(MID($H130,1,LEN($H130)-4),"---*",$G130),'Question ClasseLeçonActTyprep'!$I:$L,4,0))), VLOOKUP(CONCATENATE(MID($H130,1,LEN($H130)-4),"---*",$G130),'Question ClasseLeçonActTyprep'!$I:$L,4,0), IF(NOT(ISNA(VLOOKUP(CONCATENATE(MID($H130,1,LEN($H130)-5),"----*",$G130),'Question ClasseLeçonActTyprep'!$I:$L,4,0))), VLOOKUP(CONCATENATE(MID($H130,1,LEN($H130)-6),"----*",$G130),'Question ClasseLeçonActTyprep'!$I:$L,4,0), 0))))</f>
        <v>0</v>
      </c>
      <c r="N130" s="86" t="str">
        <f t="shared" ref="N130:N193" si="10">IF(L130&lt;&gt;"",L130,M130)</f>
        <v>Quel sac de billes n'est pas à sa bonne place ?</v>
      </c>
      <c r="O130" s="93" t="str">
        <f t="shared" ref="O130:O193" si="11">CONCATENATE("INSERT INTO `activite_clnt` (nom, description, objectif, consigne, typrep, num_activite, fk_classe_id, fk_lesson_id, fk_natureactiv_id) VALUES ('",SUBSTITUTE(I130,"'","''"),"', '",SUBSTITUTE(K130,"'","''"),"', '",SUBSTITUTE(J130,"'","''"),"', '",SUBSTITUTE(L130,"'","''"),"', '",G130,"', '",F130,"', '",A130,"', '",B130,"', '",D130,"');")</f>
        <v>INSERT INTO `activite_clnt` (nom, description, objectif, consigne, typrep, num_activite, fk_classe_id, fk_lesson_id, fk_natureactiv_id) VALUES ('Apprendre la notion d''ordinalité et de sériation en manipulant des objets (cubes) - Manipulation/Entrainement', 'Un exercice de type QCM (question alternative / trouver l''intrus)', 'L''enfant doit savoir ordonner des ensembles par quantité', 'Quel sac de billes n''est pas à sa bonne place ?', 'Q2', '2', 'GSM', 'OS', 'M');</v>
      </c>
    </row>
    <row r="131" spans="1:15" s="87" customFormat="1" ht="72.5" x14ac:dyDescent="0.35">
      <c r="A131" s="12" t="s">
        <v>75</v>
      </c>
      <c r="B131" s="85" t="s">
        <v>695</v>
      </c>
      <c r="C131" s="9" t="str">
        <f t="shared" si="8"/>
        <v>GSM-OS</v>
      </c>
      <c r="D131" s="85" t="s">
        <v>87</v>
      </c>
      <c r="E131" s="85" t="str">
        <f>VLOOKUP(D131,'Phase apprent &amp; Nature activ'!A$11:B$14,2,0)</f>
        <v>Manipulation/Entrainement</v>
      </c>
      <c r="F131" s="85">
        <v>2</v>
      </c>
      <c r="G131" s="85" t="s">
        <v>712</v>
      </c>
      <c r="H131" s="85" t="str">
        <f t="shared" si="9"/>
        <v>GSM-OS-M-2-S</v>
      </c>
      <c r="I131" s="48" t="str">
        <f>CONCATENATE(VLOOKUP(CONCATENATE(A131,"-",B131,"-",D131,"-",F131),'Activités par classe-leçon-nat'!G:H,2,0)," - ",E131)</f>
        <v>Apprendre la notion d'ordinalité et de sériation en manipulant des objets (cubes) - Manipulation/Entrainement</v>
      </c>
      <c r="J131" s="48" t="str">
        <f>VLOOKUP(CONCATENATE($A131,"-",$B131,"-",$D131,"-",$F131),'Activités par classe-leçon-nat'!G:J,3,0)</f>
        <v>L'enfant doit savoir ordonner des ensembles par quantité</v>
      </c>
      <c r="K131" s="48" t="str">
        <f>VLOOKUP(G131,'Type Exo'!A:C,3,0)</f>
        <v>Exercice où il faut ordonner les items selon un critère</v>
      </c>
      <c r="L131" s="48" t="s">
        <v>986</v>
      </c>
      <c r="M131" s="48">
        <f>IF(NOT(ISNA(VLOOKUP(CONCATENATE($H131,"-",$G131),'Question ClasseLeçonActTyprep'!$I:$L,4,0))), VLOOKUP(CONCATENATE($H131,"-",$G131),'Question ClasseLeçonActTyprep'!$I:$L,4,0), IF(NOT(ISNA(VLOOKUP(CONCATENATE(MID($H131,1,LEN($H131)-2),"--*",$G131),'Question ClasseLeçonActTyprep'!$I:$L,4,0))), VLOOKUP(CONCATENATE(MID($H131,1,LEN($H131)-2),"--*",$G131),'Question ClasseLeçonActTyprep'!$I:$L,4,0), IF(NOT(ISNA(VLOOKUP(CONCATENATE(MID($H131,1,LEN($H131)-4),"---*",$G131),'Question ClasseLeçonActTyprep'!$I:$L,4,0))), VLOOKUP(CONCATENATE(MID($H131,1,LEN($H131)-4),"---*",$G131),'Question ClasseLeçonActTyprep'!$I:$L,4,0), IF(NOT(ISNA(VLOOKUP(CONCATENATE(MID($H131,1,LEN($H131)-5),"----*",$G131),'Question ClasseLeçonActTyprep'!$I:$L,4,0))), VLOOKUP(CONCATENATE(MID($H131,1,LEN($H131)-6),"----*",$G131),'Question ClasseLeçonActTyprep'!$I:$L,4,0), 0))))</f>
        <v>0</v>
      </c>
      <c r="N131" s="86" t="str">
        <f t="shared" si="10"/>
        <v>Range les sacs de bille du plus petit au plus grand (en comptant les billes)</v>
      </c>
      <c r="O131" s="93" t="str">
        <f t="shared" si="11"/>
        <v>INSERT INTO `activite_clnt` (nom, description, objectif, consigne, typrep, num_activite, fk_classe_id, fk_lesson_id, fk_natureactiv_id) VALUES ('Apprendre la notion d''ordinalité et de sériation en manipulant des objets (cubes) - Manipulation/Entrainement', 'Exercice où il faut ordonner les items selon un critère', 'L''enfant doit savoir ordonner des ensembles par quantité', 'Range les sacs de bille du plus petit au plus grand (en comptant les billes)', 'S', '2', 'GSM', 'OS', 'M');</v>
      </c>
    </row>
    <row r="132" spans="1:15" s="87" customFormat="1" ht="72.5" x14ac:dyDescent="0.35">
      <c r="A132" s="12" t="s">
        <v>75</v>
      </c>
      <c r="B132" s="85" t="s">
        <v>695</v>
      </c>
      <c r="C132" s="9" t="str">
        <f t="shared" si="8"/>
        <v>GSM-OS</v>
      </c>
      <c r="D132" s="85" t="s">
        <v>87</v>
      </c>
      <c r="E132" s="85" t="str">
        <f>VLOOKUP(D132,'Phase apprent &amp; Nature activ'!A$11:B$14,2,0)</f>
        <v>Manipulation/Entrainement</v>
      </c>
      <c r="F132" s="85">
        <v>3</v>
      </c>
      <c r="G132" s="85" t="s">
        <v>735</v>
      </c>
      <c r="H132" s="85" t="str">
        <f t="shared" si="9"/>
        <v>GSM-OS-M-3-B1</v>
      </c>
      <c r="I132" s="48" t="str">
        <f>CONCATENATE(VLOOKUP(CONCATENATE(A132,"-",B132,"-",D132,"-",F132),'Activités par classe-leçon-nat'!G:H,2,0)," - ",E132)</f>
        <v>Apprendre la notion d'ordinalité et de sériation en manipulant des objets (cubes) - Manipulation/Entrainement</v>
      </c>
      <c r="J132" s="48" t="str">
        <f>VLOOKUP(CONCATENATE($A132,"-",$B132,"-",$D132,"-",$F132),'Activités par classe-leçon-nat'!G:J,3,0)</f>
        <v>L'enfant doit savoir indiquer le nombre ordinal d'un élément dans un groupe (quel est le 1er, le 2e, le 3e ?)</v>
      </c>
      <c r="K132" s="48" t="str">
        <f>VLOOKUP(G132,'Type Exo'!A:C,3,0)</f>
        <v>Exercice où il faut trouver la bonne réponse parmi 2 possibles</v>
      </c>
      <c r="L132" s="48" t="s">
        <v>977</v>
      </c>
      <c r="M132" s="48">
        <f>IF(NOT(ISNA(VLOOKUP(CONCATENATE($H132,"-",$G132),'Question ClasseLeçonActTyprep'!$I:$L,4,0))), VLOOKUP(CONCATENATE($H132,"-",$G132),'Question ClasseLeçonActTyprep'!$I:$L,4,0), IF(NOT(ISNA(VLOOKUP(CONCATENATE(MID($H132,1,LEN($H132)-2),"--*",$G132),'Question ClasseLeçonActTyprep'!$I:$L,4,0))), VLOOKUP(CONCATENATE(MID($H132,1,LEN($H132)-2),"--*",$G132),'Question ClasseLeçonActTyprep'!$I:$L,4,0), IF(NOT(ISNA(VLOOKUP(CONCATENATE(MID($H132,1,LEN($H132)-4),"---*",$G132),'Question ClasseLeçonActTyprep'!$I:$L,4,0))), VLOOKUP(CONCATENATE(MID($H132,1,LEN($H132)-4),"---*",$G132),'Question ClasseLeçonActTyprep'!$I:$L,4,0), IF(NOT(ISNA(VLOOKUP(CONCATENATE(MID($H132,1,LEN($H132)-5),"----*",$G132),'Question ClasseLeçonActTyprep'!$I:$L,4,0))), VLOOKUP(CONCATENATE(MID($H132,1,LEN($H132)-6),"----*",$G132),'Question ClasseLeçonActTyprep'!$I:$L,4,0), 0))))</f>
        <v>0</v>
      </c>
      <c r="N132" s="86" t="str">
        <f t="shared" si="10"/>
        <v>Quel est le 2e sac de bille en nombre de billes ?</v>
      </c>
      <c r="O132" s="93" t="str">
        <f t="shared" si="11"/>
        <v>INSERT INTO `activite_clnt` (nom, description, objectif, consigne, typrep, num_activite, fk_classe_id, fk_lesson_id, fk_natureactiv_id) VALUES ('Apprendre la notion d''ordinalité et de sériation en manipulant des objets (cubes) - Manipulation/Entrainement', 'Exercice où il faut trouver la bonne réponse parmi 2 possibles', 'L''enfant doit savoir indiquer le nombre ordinal d''un élément dans un groupe (quel est le 1er, le 2e, le 3e ?)', 'Quel est le 2e sac de bille en nombre de billes ?', 'B1', '3', 'GSM', 'OS', 'M');</v>
      </c>
    </row>
    <row r="133" spans="1:15" s="87" customFormat="1" ht="72.5" x14ac:dyDescent="0.35">
      <c r="A133" s="12" t="s">
        <v>75</v>
      </c>
      <c r="B133" s="85" t="s">
        <v>695</v>
      </c>
      <c r="C133" s="9" t="str">
        <f t="shared" si="8"/>
        <v>GSM-OS</v>
      </c>
      <c r="D133" s="85" t="s">
        <v>87</v>
      </c>
      <c r="E133" s="85" t="str">
        <f>VLOOKUP(D133,'Phase apprent &amp; Nature activ'!A$11:B$14,2,0)</f>
        <v>Manipulation/Entrainement</v>
      </c>
      <c r="F133" s="85">
        <v>3</v>
      </c>
      <c r="G133" s="85" t="s">
        <v>952</v>
      </c>
      <c r="H133" s="85" t="str">
        <f t="shared" si="9"/>
        <v>GSM-OS-M-3-Q1</v>
      </c>
      <c r="I133" s="48" t="str">
        <f>CONCATENATE(VLOOKUP(CONCATENATE(A133,"-",B133,"-",D133,"-",F133),'Activités par classe-leçon-nat'!G:H,2,0)," - ",E133)</f>
        <v>Apprendre la notion d'ordinalité et de sériation en manipulant des objets (cubes) - Manipulation/Entrainement</v>
      </c>
      <c r="J133" s="48" t="str">
        <f>VLOOKUP(CONCATENATE($A133,"-",$B133,"-",$D133,"-",$F133),'Activités par classe-leçon-nat'!G:J,3,0)</f>
        <v>L'enfant doit savoir indiquer le nombre ordinal d'un élément dans un groupe (quel est le 1er, le 2e, le 3e ?)</v>
      </c>
      <c r="K133" s="48" t="str">
        <f>VLOOKUP(G133,'Type Exo'!A:C,3,0)</f>
        <v>Un exercice de type QCM</v>
      </c>
      <c r="L133" s="48" t="s">
        <v>977</v>
      </c>
      <c r="M133" s="48">
        <f>IF(NOT(ISNA(VLOOKUP(CONCATENATE($H133,"-",$G133),'Question ClasseLeçonActTyprep'!$I:$L,4,0))), VLOOKUP(CONCATENATE($H133,"-",$G133),'Question ClasseLeçonActTyprep'!$I:$L,4,0), IF(NOT(ISNA(VLOOKUP(CONCATENATE(MID($H133,1,LEN($H133)-2),"--*",$G133),'Question ClasseLeçonActTyprep'!$I:$L,4,0))), VLOOKUP(CONCATENATE(MID($H133,1,LEN($H133)-2),"--*",$G133),'Question ClasseLeçonActTyprep'!$I:$L,4,0), IF(NOT(ISNA(VLOOKUP(CONCATENATE(MID($H133,1,LEN($H133)-4),"---*",$G133),'Question ClasseLeçonActTyprep'!$I:$L,4,0))), VLOOKUP(CONCATENATE(MID($H133,1,LEN($H133)-4),"---*",$G133),'Question ClasseLeçonActTyprep'!$I:$L,4,0), IF(NOT(ISNA(VLOOKUP(CONCATENATE(MID($H133,1,LEN($H133)-5),"----*",$G133),'Question ClasseLeçonActTyprep'!$I:$L,4,0))), VLOOKUP(CONCATENATE(MID($H133,1,LEN($H133)-6),"----*",$G133),'Question ClasseLeçonActTyprep'!$I:$L,4,0), 0))))</f>
        <v>0</v>
      </c>
      <c r="N133" s="86" t="str">
        <f t="shared" si="10"/>
        <v>Quel est le 2e sac de bille en nombre de billes ?</v>
      </c>
      <c r="O133" s="93" t="str">
        <f t="shared" si="11"/>
        <v>INSERT INTO `activite_clnt` (nom, description, objectif, consigne, typrep, num_activite, fk_classe_id, fk_lesson_id, fk_natureactiv_id) VALUES ('Apprendre la notion d''ordinalité et de sériation en manipulant des objets (cubes) - Manipulation/Entrainement', 'Un exercice de type QCM', 'L''enfant doit savoir indiquer le nombre ordinal d''un élément dans un groupe (quel est le 1er, le 2e, le 3e ?)', 'Quel est le 2e sac de bille en nombre de billes ?', 'Q1', '3', 'GSM', 'OS', 'M');</v>
      </c>
    </row>
    <row r="134" spans="1:15" s="87" customFormat="1" ht="72.5" x14ac:dyDescent="0.35">
      <c r="A134" s="12" t="s">
        <v>75</v>
      </c>
      <c r="B134" s="85" t="s">
        <v>695</v>
      </c>
      <c r="C134" s="9" t="str">
        <f t="shared" si="8"/>
        <v>GSM-OS</v>
      </c>
      <c r="D134" s="85" t="s">
        <v>87</v>
      </c>
      <c r="E134" s="85" t="str">
        <f>VLOOKUP(D134,'Phase apprent &amp; Nature activ'!A$11:B$14,2,0)</f>
        <v>Manipulation/Entrainement</v>
      </c>
      <c r="F134" s="85">
        <v>3</v>
      </c>
      <c r="G134" s="85" t="s">
        <v>628</v>
      </c>
      <c r="H134" s="85" t="str">
        <f t="shared" si="9"/>
        <v>GSM-OS-M-3-P</v>
      </c>
      <c r="I134" s="48" t="str">
        <f>CONCATENATE(VLOOKUP(CONCATENATE(A134,"-",B134,"-",D134,"-",F134),'Activités par classe-leçon-nat'!G:H,2,0)," - ",E134)</f>
        <v>Apprendre la notion d'ordinalité et de sériation en manipulant des objets (cubes) - Manipulation/Entrainement</v>
      </c>
      <c r="J134" s="48" t="str">
        <f>VLOOKUP(CONCATENATE($A134,"-",$B134,"-",$D134,"-",$F134),'Activités par classe-leçon-nat'!G:J,3,0)</f>
        <v>L'enfant doit savoir indiquer le nombre ordinal d'un élément dans un groupe (quel est le 1er, le 2e, le 3e ?)</v>
      </c>
      <c r="K134" s="48" t="str">
        <f>VLOOKUP(G134,'Type Exo'!A:C,3,0)</f>
        <v>Un exercice où il faut relier des items entre eux par paire</v>
      </c>
      <c r="L134" s="48" t="s">
        <v>978</v>
      </c>
      <c r="M134" s="48">
        <f>IF(NOT(ISNA(VLOOKUP(CONCATENATE($H134,"-",$G134),'Question ClasseLeçonActTyprep'!$I:$L,4,0))), VLOOKUP(CONCATENATE($H134,"-",$G134),'Question ClasseLeçonActTyprep'!$I:$L,4,0), IF(NOT(ISNA(VLOOKUP(CONCATENATE(MID($H134,1,LEN($H134)-2),"--*",$G134),'Question ClasseLeçonActTyprep'!$I:$L,4,0))), VLOOKUP(CONCATENATE(MID($H134,1,LEN($H134)-2),"--*",$G134),'Question ClasseLeçonActTyprep'!$I:$L,4,0), IF(NOT(ISNA(VLOOKUP(CONCATENATE(MID($H134,1,LEN($H134)-4),"---*",$G134),'Question ClasseLeçonActTyprep'!$I:$L,4,0))), VLOOKUP(CONCATENATE(MID($H134,1,LEN($H134)-4),"---*",$G134),'Question ClasseLeçonActTyprep'!$I:$L,4,0), IF(NOT(ISNA(VLOOKUP(CONCATENATE(MID($H134,1,LEN($H134)-5),"----*",$G134),'Question ClasseLeçonActTyprep'!$I:$L,4,0))), VLOOKUP(CONCATENATE(MID($H134,1,LEN($H134)-6),"----*",$G134),'Question ClasseLeçonActTyprep'!$I:$L,4,0), 0))))</f>
        <v>0</v>
      </c>
      <c r="N134" s="86" t="str">
        <f t="shared" si="10"/>
        <v>Relie les sacs de billes à leur rang en nombre de billes</v>
      </c>
      <c r="O134" s="93" t="str">
        <f t="shared" si="11"/>
        <v>INSERT INTO `activite_clnt` (nom, description, objectif, consigne, typrep, num_activite, fk_classe_id, fk_lesson_id, fk_natureactiv_id) VALUES ('Apprendre la notion d''ordinalité et de sériation en manipulant des objets (cubes) - Manipulation/Entrainement', 'Un exercice où il faut relier des items entre eux par paire', 'L''enfant doit savoir indiquer le nombre ordinal d''un élément dans un groupe (quel est le 1er, le 2e, le 3e ?)', 'Relie les sacs de billes à leur rang en nombre de billes', 'P', '3', 'GSM', 'OS', 'M');</v>
      </c>
    </row>
    <row r="135" spans="1:15" s="87" customFormat="1" ht="72.5" x14ac:dyDescent="0.35">
      <c r="A135" s="12" t="s">
        <v>75</v>
      </c>
      <c r="B135" s="85" t="s">
        <v>695</v>
      </c>
      <c r="C135" s="9" t="str">
        <f t="shared" si="8"/>
        <v>GSM-OS</v>
      </c>
      <c r="D135" s="85" t="s">
        <v>87</v>
      </c>
      <c r="E135" s="85" t="str">
        <f>VLOOKUP(D135,'Phase apprent &amp; Nature activ'!A$11:B$14,2,0)</f>
        <v>Manipulation/Entrainement</v>
      </c>
      <c r="F135" s="85">
        <v>3</v>
      </c>
      <c r="G135" s="85" t="s">
        <v>87</v>
      </c>
      <c r="H135" s="85" t="str">
        <f t="shared" si="9"/>
        <v>GSM-OS-M-3-M</v>
      </c>
      <c r="I135" s="48" t="str">
        <f>CONCATENATE(VLOOKUP(CONCATENATE(A135,"-",B135,"-",D135,"-",F135),'Activités par classe-leçon-nat'!G:H,2,0)," - ",E135)</f>
        <v>Apprendre la notion d'ordinalité et de sériation en manipulant des objets (cubes) - Manipulation/Entrainement</v>
      </c>
      <c r="J135" s="48" t="str">
        <f>VLOOKUP(CONCATENATE($A135,"-",$B135,"-",$D135,"-",$F135),'Activités par classe-leçon-nat'!G:J,3,0)</f>
        <v>L'enfant doit savoir indiquer le nombre ordinal d'un élément dans un groupe (quel est le 1er, le 2e, le 3e ?)</v>
      </c>
      <c r="K135" s="48" t="str">
        <f>VLOOKUP(G135,'Type Exo'!A:C,3,0)</f>
        <v>Un exercice de type Memory</v>
      </c>
      <c r="L135" s="48" t="s">
        <v>979</v>
      </c>
      <c r="M135" s="48">
        <f>IF(NOT(ISNA(VLOOKUP(CONCATENATE($H135,"-",$G135),'Question ClasseLeçonActTyprep'!$I:$L,4,0))), VLOOKUP(CONCATENATE($H135,"-",$G135),'Question ClasseLeçonActTyprep'!$I:$L,4,0), IF(NOT(ISNA(VLOOKUP(CONCATENATE(MID($H135,1,LEN($H135)-2),"--*",$G135),'Question ClasseLeçonActTyprep'!$I:$L,4,0))), VLOOKUP(CONCATENATE(MID($H135,1,LEN($H135)-2),"--*",$G135),'Question ClasseLeçonActTyprep'!$I:$L,4,0), IF(NOT(ISNA(VLOOKUP(CONCATENATE(MID($H135,1,LEN($H135)-4),"---*",$G135),'Question ClasseLeçonActTyprep'!$I:$L,4,0))), VLOOKUP(CONCATENATE(MID($H135,1,LEN($H135)-4),"---*",$G135),'Question ClasseLeçonActTyprep'!$I:$L,4,0), IF(NOT(ISNA(VLOOKUP(CONCATENATE(MID($H135,1,LEN($H135)-5),"----*",$G135),'Question ClasseLeçonActTyprep'!$I:$L,4,0))), VLOOKUP(CONCATENATE(MID($H135,1,LEN($H135)-6),"----*",$G135),'Question ClasseLeçonActTyprep'!$I:$L,4,0), 0))))</f>
        <v>0</v>
      </c>
      <c r="N135" s="86" t="str">
        <f t="shared" si="10"/>
        <v>Associe les cartes qui indiquent la bonne paire (sac de billes et rang)</v>
      </c>
      <c r="O135" s="93" t="str">
        <f t="shared" si="11"/>
        <v>INSERT INTO `activite_clnt` (nom, description, objectif, consigne, typrep, num_activite, fk_classe_id, fk_lesson_id, fk_natureactiv_id) VALUES ('Apprendre la notion d''ordinalité et de sériation en manipulant des objets (cubes) - Manipulation/Entrainement', 'Un exercice de type Memory', 'L''enfant doit savoir indiquer le nombre ordinal d''un élément dans un groupe (quel est le 1er, le 2e, le 3e ?)', 'Associe les cartes qui indiquent la bonne paire (sac de billes et rang)', 'M', '3', 'GSM', 'OS', 'M');</v>
      </c>
    </row>
    <row r="136" spans="1:15" s="87" customFormat="1" ht="72.5" x14ac:dyDescent="0.35">
      <c r="A136" s="12" t="s">
        <v>75</v>
      </c>
      <c r="B136" s="85" t="s">
        <v>695</v>
      </c>
      <c r="C136" s="9" t="str">
        <f t="shared" si="8"/>
        <v>GSM-OS</v>
      </c>
      <c r="D136" s="85" t="s">
        <v>87</v>
      </c>
      <c r="E136" s="85" t="str">
        <f>VLOOKUP(D136,'Phase apprent &amp; Nature activ'!A$11:B$14,2,0)</f>
        <v>Manipulation/Entrainement</v>
      </c>
      <c r="F136" s="85">
        <v>3</v>
      </c>
      <c r="G136" s="85" t="s">
        <v>835</v>
      </c>
      <c r="H136" s="85" t="str">
        <f t="shared" si="9"/>
        <v>GSM-OS-M-3-T</v>
      </c>
      <c r="I136" s="48" t="str">
        <f>CONCATENATE(VLOOKUP(CONCATENATE(A136,"-",B136,"-",D136,"-",F136),'Activités par classe-leçon-nat'!G:H,2,0)," - ",E136)</f>
        <v>Apprendre la notion d'ordinalité et de sériation en manipulant des objets (cubes) - Manipulation/Entrainement</v>
      </c>
      <c r="J136" s="48" t="str">
        <f>VLOOKUP(CONCATENATE($A136,"-",$B136,"-",$D136,"-",$F136),'Activités par classe-leçon-nat'!G:J,3,0)</f>
        <v>L'enfant doit savoir indiquer le nombre ordinal d'un élément dans un groupe (quel est le 1er, le 2e, le 3e ?)</v>
      </c>
      <c r="K136" s="48" t="str">
        <f>VLOOKUP(G136,'Type Exo'!A:C,3,0)</f>
        <v>Un exercice à trous</v>
      </c>
      <c r="L136" s="48" t="s">
        <v>980</v>
      </c>
      <c r="M136" s="48">
        <f>IF(NOT(ISNA(VLOOKUP(CONCATENATE($H136,"-",$G136),'Question ClasseLeçonActTyprep'!$I:$L,4,0))), VLOOKUP(CONCATENATE($H136,"-",$G136),'Question ClasseLeçonActTyprep'!$I:$L,4,0), IF(NOT(ISNA(VLOOKUP(CONCATENATE(MID($H136,1,LEN($H136)-2),"--*",$G136),'Question ClasseLeçonActTyprep'!$I:$L,4,0))), VLOOKUP(CONCATENATE(MID($H136,1,LEN($H136)-2),"--*",$G136),'Question ClasseLeçonActTyprep'!$I:$L,4,0), IF(NOT(ISNA(VLOOKUP(CONCATENATE(MID($H136,1,LEN($H136)-4),"---*",$G136),'Question ClasseLeçonActTyprep'!$I:$L,4,0))), VLOOKUP(CONCATENATE(MID($H136,1,LEN($H136)-4),"---*",$G136),'Question ClasseLeçonActTyprep'!$I:$L,4,0), IF(NOT(ISNA(VLOOKUP(CONCATENATE(MID($H136,1,LEN($H136)-5),"----*",$G136),'Question ClasseLeçonActTyprep'!$I:$L,4,0))), VLOOKUP(CONCATENATE(MID($H136,1,LEN($H136)-6),"----*",$G136),'Question ClasseLeçonActTyprep'!$I:$L,4,0), 0))))</f>
        <v>0</v>
      </c>
      <c r="N136" s="86" t="str">
        <f t="shared" si="10"/>
        <v>Le sac de billes &lt;rouges&gt; est le &lt;3e&gt; en nombre de billes</v>
      </c>
      <c r="O136" s="93" t="str">
        <f t="shared" si="11"/>
        <v>INSERT INTO `activite_clnt` (nom, description, objectif, consigne, typrep, num_activite, fk_classe_id, fk_lesson_id, fk_natureactiv_id) VALUES ('Apprendre la notion d''ordinalité et de sériation en manipulant des objets (cubes) - Manipulation/Entrainement', 'Un exercice à trous', 'L''enfant doit savoir indiquer le nombre ordinal d''un élément dans un groupe (quel est le 1er, le 2e, le 3e ?)', 'Le sac de billes &lt;rouges&gt; est le &lt;3e&gt; en nombre de billes', 'T', '3', 'GSM', 'OS', 'M');</v>
      </c>
    </row>
    <row r="137" spans="1:15" s="87" customFormat="1" ht="72.5" x14ac:dyDescent="0.35">
      <c r="A137" s="12" t="s">
        <v>75</v>
      </c>
      <c r="B137" s="85" t="s">
        <v>695</v>
      </c>
      <c r="C137" s="9" t="str">
        <f t="shared" si="8"/>
        <v>GSM-OS</v>
      </c>
      <c r="D137" s="85" t="s">
        <v>640</v>
      </c>
      <c r="E137" s="85" t="str">
        <f>VLOOKUP(D137,'Phase apprent &amp; Nature activ'!A$11:B$14,2,0)</f>
        <v>Formalisation</v>
      </c>
      <c r="F137" s="85">
        <v>3</v>
      </c>
      <c r="G137" s="85" t="s">
        <v>735</v>
      </c>
      <c r="H137" s="85" t="str">
        <f t="shared" si="9"/>
        <v>GSM-OS-F-3-B1</v>
      </c>
      <c r="I137" s="48" t="str">
        <f>CONCATENATE(VLOOKUP(CONCATENATE(A137,"-",B137,"-",D137,"-",F137),'Activités par classe-leçon-nat'!G:H,2,0)," - ",E137)</f>
        <v>Apprendre la notion d'ordinalité et de sériation en manipulant des images - Formalisation</v>
      </c>
      <c r="J137" s="48" t="str">
        <f>VLOOKUP(CONCATENATE($A137,"-",$B137,"-",$D137,"-",$F137),'Activités par classe-leçon-nat'!G:J,3,0)</f>
        <v>L'enfant doit savoir indiquer le nombre ordinal d'un élément dans un groupe (quel est le 1er, le 2e, le 3e ?)</v>
      </c>
      <c r="K137" s="48" t="str">
        <f>VLOOKUP(G137,'Type Exo'!A:C,3,0)</f>
        <v>Exercice où il faut trouver la bonne réponse parmi 2 possibles</v>
      </c>
      <c r="L137" s="48" t="s">
        <v>987</v>
      </c>
      <c r="M137" s="48">
        <f>IF(NOT(ISNA(VLOOKUP(CONCATENATE($H137,"-",$G137),'Question ClasseLeçonActTyprep'!$I:$L,4,0))), VLOOKUP(CONCATENATE($H137,"-",$G137),'Question ClasseLeçonActTyprep'!$I:$L,4,0), IF(NOT(ISNA(VLOOKUP(CONCATENATE(MID($H137,1,LEN($H137)-2),"--*",$G137),'Question ClasseLeçonActTyprep'!$I:$L,4,0))), VLOOKUP(CONCATENATE(MID($H137,1,LEN($H137)-2),"--*",$G137),'Question ClasseLeçonActTyprep'!$I:$L,4,0), IF(NOT(ISNA(VLOOKUP(CONCATENATE(MID($H137,1,LEN($H137)-4),"---*",$G137),'Question ClasseLeçonActTyprep'!$I:$L,4,0))), VLOOKUP(CONCATENATE(MID($H137,1,LEN($H137)-4),"---*",$G137),'Question ClasseLeçonActTyprep'!$I:$L,4,0), IF(NOT(ISNA(VLOOKUP(CONCATENATE(MID($H137,1,LEN($H137)-5),"----*",$G137),'Question ClasseLeçonActTyprep'!$I:$L,4,0))), VLOOKUP(CONCATENATE(MID($H137,1,LEN($H137)-6),"----*",$G137),'Question ClasseLeçonActTyprep'!$I:$L,4,0), 0))))</f>
        <v>0</v>
      </c>
      <c r="N137" s="86" t="str">
        <f t="shared" si="10"/>
        <v>Quel est le 1er enfant ?</v>
      </c>
      <c r="O137" s="93" t="str">
        <f t="shared" si="11"/>
        <v>INSERT INTO `activite_clnt` (nom, description, objectif, consigne, typrep, num_activite, fk_classe_id, fk_lesson_id, fk_natureactiv_id) VALUES ('Apprendre la notion d''ordinalité et de sériation en manipulant des images - Formalisation', 'Exercice où il faut trouver la bonne réponse parmi 2 possibles', 'L''enfant doit savoir indiquer le nombre ordinal d''un élément dans un groupe (quel est le 1er, le 2e, le 3e ?)', 'Quel est le 1er enfant ?', 'B1', '3', 'GSM', 'OS', 'F');</v>
      </c>
    </row>
    <row r="138" spans="1:15" s="87" customFormat="1" ht="58" x14ac:dyDescent="0.35">
      <c r="A138" s="12" t="s">
        <v>75</v>
      </c>
      <c r="B138" s="85" t="s">
        <v>695</v>
      </c>
      <c r="C138" s="9" t="str">
        <f t="shared" si="8"/>
        <v>GSM-OS</v>
      </c>
      <c r="D138" s="85" t="s">
        <v>640</v>
      </c>
      <c r="E138" s="85" t="str">
        <f>VLOOKUP(D138,'Phase apprent &amp; Nature activ'!A$11:B$14,2,0)</f>
        <v>Formalisation</v>
      </c>
      <c r="F138" s="85">
        <v>3</v>
      </c>
      <c r="G138" s="85" t="s">
        <v>952</v>
      </c>
      <c r="H138" s="85" t="str">
        <f t="shared" si="9"/>
        <v>GSM-OS-F-3-Q1</v>
      </c>
      <c r="I138" s="48" t="str">
        <f>CONCATENATE(VLOOKUP(CONCATENATE(A138,"-",B138,"-",D138,"-",F138),'Activités par classe-leçon-nat'!G:H,2,0)," - ",E138)</f>
        <v>Apprendre la notion d'ordinalité et de sériation en manipulant des images - Formalisation</v>
      </c>
      <c r="J138" s="48" t="str">
        <f>VLOOKUP(CONCATENATE($A138,"-",$B138,"-",$D138,"-",$F138),'Activités par classe-leçon-nat'!G:J,3,0)</f>
        <v>L'enfant doit savoir indiquer le nombre ordinal d'un élément dans un groupe (quel est le 1er, le 2e, le 3e ?)</v>
      </c>
      <c r="K138" s="48" t="str">
        <f>VLOOKUP(G138,'Type Exo'!A:C,3,0)</f>
        <v>Un exercice de type QCM</v>
      </c>
      <c r="L138" s="48" t="s">
        <v>987</v>
      </c>
      <c r="M138" s="48">
        <f>IF(NOT(ISNA(VLOOKUP(CONCATENATE($H138,"-",$G138),'Question ClasseLeçonActTyprep'!$I:$L,4,0))), VLOOKUP(CONCATENATE($H138,"-",$G138),'Question ClasseLeçonActTyprep'!$I:$L,4,0), IF(NOT(ISNA(VLOOKUP(CONCATENATE(MID($H138,1,LEN($H138)-2),"--*",$G138),'Question ClasseLeçonActTyprep'!$I:$L,4,0))), VLOOKUP(CONCATENATE(MID($H138,1,LEN($H138)-2),"--*",$G138),'Question ClasseLeçonActTyprep'!$I:$L,4,0), IF(NOT(ISNA(VLOOKUP(CONCATENATE(MID($H138,1,LEN($H138)-4),"---*",$G138),'Question ClasseLeçonActTyprep'!$I:$L,4,0))), VLOOKUP(CONCATENATE(MID($H138,1,LEN($H138)-4),"---*",$G138),'Question ClasseLeçonActTyprep'!$I:$L,4,0), IF(NOT(ISNA(VLOOKUP(CONCATENATE(MID($H138,1,LEN($H138)-5),"----*",$G138),'Question ClasseLeçonActTyprep'!$I:$L,4,0))), VLOOKUP(CONCATENATE(MID($H138,1,LEN($H138)-6),"----*",$G138),'Question ClasseLeçonActTyprep'!$I:$L,4,0), 0))))</f>
        <v>0</v>
      </c>
      <c r="N138" s="86" t="str">
        <f t="shared" si="10"/>
        <v>Quel est le 1er enfant ?</v>
      </c>
      <c r="O138" s="93" t="str">
        <f t="shared" si="11"/>
        <v>INSERT INTO `activite_clnt` (nom, description, objectif, consigne, typrep, num_activite, fk_classe_id, fk_lesson_id, fk_natureactiv_id) VALUES ('Apprendre la notion d''ordinalité et de sériation en manipulant des images - Formalisation', 'Un exercice de type QCM', 'L''enfant doit savoir indiquer le nombre ordinal d''un élément dans un groupe (quel est le 1er, le 2e, le 3e ?)', 'Quel est le 1er enfant ?', 'Q1', '3', 'GSM', 'OS', 'F');</v>
      </c>
    </row>
    <row r="139" spans="1:15" s="87" customFormat="1" ht="72.5" x14ac:dyDescent="0.35">
      <c r="A139" s="12" t="s">
        <v>75</v>
      </c>
      <c r="B139" s="85" t="s">
        <v>695</v>
      </c>
      <c r="C139" s="9" t="str">
        <f t="shared" si="8"/>
        <v>GSM-OS</v>
      </c>
      <c r="D139" s="85" t="s">
        <v>640</v>
      </c>
      <c r="E139" s="85" t="str">
        <f>VLOOKUP(D139,'Phase apprent &amp; Nature activ'!A$11:B$14,2,0)</f>
        <v>Formalisation</v>
      </c>
      <c r="F139" s="85">
        <v>3</v>
      </c>
      <c r="G139" s="85" t="s">
        <v>628</v>
      </c>
      <c r="H139" s="85" t="str">
        <f t="shared" si="9"/>
        <v>GSM-OS-F-3-P</v>
      </c>
      <c r="I139" s="48" t="str">
        <f>CONCATENATE(VLOOKUP(CONCATENATE(A139,"-",B139,"-",D139,"-",F139),'Activités par classe-leçon-nat'!G:H,2,0)," - ",E139)</f>
        <v>Apprendre la notion d'ordinalité et de sériation en manipulant des images - Formalisation</v>
      </c>
      <c r="J139" s="48" t="str">
        <f>VLOOKUP(CONCATENATE($A139,"-",$B139,"-",$D139,"-",$F139),'Activités par classe-leçon-nat'!G:J,3,0)</f>
        <v>L'enfant doit savoir indiquer le nombre ordinal d'un élément dans un groupe (quel est le 1er, le 2e, le 3e ?)</v>
      </c>
      <c r="K139" s="48" t="str">
        <f>VLOOKUP(G139,'Type Exo'!A:C,3,0)</f>
        <v>Un exercice où il faut relier des items entre eux par paire</v>
      </c>
      <c r="L139" s="48" t="s">
        <v>988</v>
      </c>
      <c r="M139" s="48">
        <f>IF(NOT(ISNA(VLOOKUP(CONCATENATE($H139,"-",$G139),'Question ClasseLeçonActTyprep'!$I:$L,4,0))), VLOOKUP(CONCATENATE($H139,"-",$G139),'Question ClasseLeçonActTyprep'!$I:$L,4,0), IF(NOT(ISNA(VLOOKUP(CONCATENATE(MID($H139,1,LEN($H139)-2),"--*",$G139),'Question ClasseLeçonActTyprep'!$I:$L,4,0))), VLOOKUP(CONCATENATE(MID($H139,1,LEN($H139)-2),"--*",$G139),'Question ClasseLeçonActTyprep'!$I:$L,4,0), IF(NOT(ISNA(VLOOKUP(CONCATENATE(MID($H139,1,LEN($H139)-4),"---*",$G139),'Question ClasseLeçonActTyprep'!$I:$L,4,0))), VLOOKUP(CONCATENATE(MID($H139,1,LEN($H139)-4),"---*",$G139),'Question ClasseLeçonActTyprep'!$I:$L,4,0), IF(NOT(ISNA(VLOOKUP(CONCATENATE(MID($H139,1,LEN($H139)-5),"----*",$G139),'Question ClasseLeçonActTyprep'!$I:$L,4,0))), VLOOKUP(CONCATENATE(MID($H139,1,LEN($H139)-6),"----*",$G139),'Question ClasseLeçonActTyprep'!$I:$L,4,0), 0))))</f>
        <v>0</v>
      </c>
      <c r="N139" s="86" t="str">
        <f t="shared" si="10"/>
        <v>Relie l'enfant avec son rang</v>
      </c>
      <c r="O139" s="93" t="str">
        <f t="shared" si="11"/>
        <v>INSERT INTO `activite_clnt` (nom, description, objectif, consigne, typrep, num_activite, fk_classe_id, fk_lesson_id, fk_natureactiv_id) VALUES ('Apprendre la notion d''ordinalité et de sériation en manipulant des images - Formalisation', 'Un exercice où il faut relier des items entre eux par paire', 'L''enfant doit savoir indiquer le nombre ordinal d''un élément dans un groupe (quel est le 1er, le 2e, le 3e ?)', 'Relie l''enfant avec son rang', 'P', '3', 'GSM', 'OS', 'F');</v>
      </c>
    </row>
    <row r="140" spans="1:15" s="87" customFormat="1" ht="58" x14ac:dyDescent="0.35">
      <c r="A140" s="12" t="s">
        <v>75</v>
      </c>
      <c r="B140" s="85" t="s">
        <v>695</v>
      </c>
      <c r="C140" s="9" t="str">
        <f t="shared" si="8"/>
        <v>GSM-OS</v>
      </c>
      <c r="D140" s="85" t="s">
        <v>640</v>
      </c>
      <c r="E140" s="85" t="str">
        <f>VLOOKUP(D140,'Phase apprent &amp; Nature activ'!A$11:B$14,2,0)</f>
        <v>Formalisation</v>
      </c>
      <c r="F140" s="85">
        <v>3</v>
      </c>
      <c r="G140" s="85" t="s">
        <v>835</v>
      </c>
      <c r="H140" s="85" t="str">
        <f t="shared" si="9"/>
        <v>GSM-OS-F-3-T</v>
      </c>
      <c r="I140" s="48" t="str">
        <f>CONCATENATE(VLOOKUP(CONCATENATE(A140,"-",B140,"-",D140,"-",F140),'Activités par classe-leçon-nat'!G:H,2,0)," - ",E140)</f>
        <v>Apprendre la notion d'ordinalité et de sériation en manipulant des images - Formalisation</v>
      </c>
      <c r="J140" s="48" t="str">
        <f>VLOOKUP(CONCATENATE($A140,"-",$B140,"-",$D140,"-",$F140),'Activités par classe-leçon-nat'!G:J,3,0)</f>
        <v>L'enfant doit savoir indiquer le nombre ordinal d'un élément dans un groupe (quel est le 1er, le 2e, le 3e ?)</v>
      </c>
      <c r="K140" s="48" t="str">
        <f>VLOOKUP(G140,'Type Exo'!A:C,3,0)</f>
        <v>Un exercice à trous</v>
      </c>
      <c r="L140" s="48" t="s">
        <v>988</v>
      </c>
      <c r="M140" s="48">
        <f>IF(NOT(ISNA(VLOOKUP(CONCATENATE($H140,"-",$G140),'Question ClasseLeçonActTyprep'!$I:$L,4,0))), VLOOKUP(CONCATENATE($H140,"-",$G140),'Question ClasseLeçonActTyprep'!$I:$L,4,0), IF(NOT(ISNA(VLOOKUP(CONCATENATE(MID($H140,1,LEN($H140)-2),"--*",$G140),'Question ClasseLeçonActTyprep'!$I:$L,4,0))), VLOOKUP(CONCATENATE(MID($H140,1,LEN($H140)-2),"--*",$G140),'Question ClasseLeçonActTyprep'!$I:$L,4,0), IF(NOT(ISNA(VLOOKUP(CONCATENATE(MID($H140,1,LEN($H140)-4),"---*",$G140),'Question ClasseLeçonActTyprep'!$I:$L,4,0))), VLOOKUP(CONCATENATE(MID($H140,1,LEN($H140)-4),"---*",$G140),'Question ClasseLeçonActTyprep'!$I:$L,4,0), IF(NOT(ISNA(VLOOKUP(CONCATENATE(MID($H140,1,LEN($H140)-5),"----*",$G140),'Question ClasseLeçonActTyprep'!$I:$L,4,0))), VLOOKUP(CONCATENATE(MID($H140,1,LEN($H140)-6),"----*",$G140),'Question ClasseLeçonActTyprep'!$I:$L,4,0), 0))))</f>
        <v>0</v>
      </c>
      <c r="N140" s="86" t="str">
        <f t="shared" si="10"/>
        <v>Relie l'enfant avec son rang</v>
      </c>
      <c r="O140" s="93" t="str">
        <f t="shared" si="11"/>
        <v>INSERT INTO `activite_clnt` (nom, description, objectif, consigne, typrep, num_activite, fk_classe_id, fk_lesson_id, fk_natureactiv_id) VALUES ('Apprendre la notion d''ordinalité et de sériation en manipulant des images - Formalisation', 'Un exercice à trous', 'L''enfant doit savoir indiquer le nombre ordinal d''un élément dans un groupe (quel est le 1er, le 2e, le 3e ?)', 'Relie l''enfant avec son rang', 'T', '3', 'GSM', 'OS', 'F');</v>
      </c>
    </row>
    <row r="141" spans="1:15" s="87" customFormat="1" ht="72.5" x14ac:dyDescent="0.35">
      <c r="A141" s="12" t="s">
        <v>75</v>
      </c>
      <c r="B141" s="85" t="s">
        <v>695</v>
      </c>
      <c r="C141" s="9" t="str">
        <f t="shared" si="8"/>
        <v>GSM-OS</v>
      </c>
      <c r="D141" s="85" t="s">
        <v>628</v>
      </c>
      <c r="E141" s="85" t="str">
        <f>VLOOKUP(D141,'Phase apprent &amp; Nature activ'!A$11:B$14,2,0)</f>
        <v>Problème</v>
      </c>
      <c r="F141" s="85">
        <v>1</v>
      </c>
      <c r="G141" s="85" t="s">
        <v>712</v>
      </c>
      <c r="H141" s="85" t="str">
        <f t="shared" si="9"/>
        <v>GSM-OS-P-1-S</v>
      </c>
      <c r="I141" s="48" t="str">
        <f>CONCATENATE(VLOOKUP(CONCATENATE(A141,"-",B141,"-",D141,"-",F141),'Activités par classe-leçon-nat'!G:H,2,0)," - ",E141)</f>
        <v>Apprendre les méthodes de sériation la méthode de recherche du plus petit, puis du plus petit suivant, ou par la méthode de comparaison 2 à 2 - Problème</v>
      </c>
      <c r="J141" s="48" t="str">
        <f>VLOOKUP(CONCATENATE($A141,"-",$B141,"-",$D141,"-",$F141),'Activités par classe-leçon-nat'!G:J,3,0)</f>
        <v>L'enfant doit savoir ordonner les groupes par taille croissante (petite taille &lt;=5)</v>
      </c>
      <c r="K141" s="48" t="str">
        <f>VLOOKUP(G141,'Type Exo'!A:C,3,0)</f>
        <v>Exercice où il faut ordonner les items selon un critère</v>
      </c>
      <c r="L141" s="48" t="s">
        <v>989</v>
      </c>
      <c r="M141" s="48">
        <f>IF(NOT(ISNA(VLOOKUP(CONCATENATE($H141,"-",$G141),'Question ClasseLeçonActTyprep'!$I:$L,4,0))), VLOOKUP(CONCATENATE($H141,"-",$G141),'Question ClasseLeçonActTyprep'!$I:$L,4,0), IF(NOT(ISNA(VLOOKUP(CONCATENATE(MID($H141,1,LEN($H141)-2),"--*",$G141),'Question ClasseLeçonActTyprep'!$I:$L,4,0))), VLOOKUP(CONCATENATE(MID($H141,1,LEN($H141)-2),"--*",$G141),'Question ClasseLeçonActTyprep'!$I:$L,4,0), IF(NOT(ISNA(VLOOKUP(CONCATENATE(MID($H141,1,LEN($H141)-4),"---*",$G141),'Question ClasseLeçonActTyprep'!$I:$L,4,0))), VLOOKUP(CONCATENATE(MID($H141,1,LEN($H141)-4),"---*",$G141),'Question ClasseLeçonActTyprep'!$I:$L,4,0), IF(NOT(ISNA(VLOOKUP(CONCATENATE(MID($H141,1,LEN($H141)-5),"----*",$G141),'Question ClasseLeçonActTyprep'!$I:$L,4,0))), VLOOKUP(CONCATENATE(MID($H141,1,LEN($H141)-6),"----*",$G141),'Question ClasseLeçonActTyprep'!$I:$L,4,0), 0))))</f>
        <v>0</v>
      </c>
      <c r="N141" s="86" t="str">
        <f t="shared" si="10"/>
        <v>Range les groupes par taille croissante (du plus petit au plus grand)</v>
      </c>
      <c r="O141" s="93" t="str">
        <f t="shared" si="11"/>
        <v>INSERT INTO `activite_clnt` (nom, description, objectif, consigne, typrep, num_activite, fk_classe_id, fk_lesson_id, fk_natureactiv_id) VALUES ('Apprendre les méthodes de sériation la méthode de recherche du plus petit, puis du plus petit suivant, ou par la méthode de comparaison 2 à 2 - Problème', 'Exercice où il faut ordonner les items selon un critère', 'L''enfant doit savoir ordonner les groupes par taille croissante (petite taille &lt;=5)', 'Range les groupes par taille croissante (du plus petit au plus grand)', 'S', '1', 'GSM', 'OS', 'P');</v>
      </c>
    </row>
    <row r="142" spans="1:15" s="87" customFormat="1" ht="87" x14ac:dyDescent="0.35">
      <c r="A142" s="12" t="s">
        <v>75</v>
      </c>
      <c r="B142" s="85" t="s">
        <v>695</v>
      </c>
      <c r="C142" s="9" t="str">
        <f t="shared" si="8"/>
        <v>GSM-OS</v>
      </c>
      <c r="D142" s="85" t="s">
        <v>628</v>
      </c>
      <c r="E142" s="85" t="str">
        <f>VLOOKUP(D142,'Phase apprent &amp; Nature activ'!A$11:B$14,2,0)</f>
        <v>Problème</v>
      </c>
      <c r="F142" s="85">
        <v>2</v>
      </c>
      <c r="G142" s="85" t="s">
        <v>735</v>
      </c>
      <c r="H142" s="85" t="str">
        <f t="shared" si="9"/>
        <v>GSM-OS-P-2-B1</v>
      </c>
      <c r="I142" s="48" t="str">
        <f>CONCATENATE(VLOOKUP(CONCATENATE(A142,"-",B142,"-",D142,"-",F142),'Activités par classe-leçon-nat'!G:H,2,0)," - ",E142)</f>
        <v>Résoudre des problèmes impliquant ordinalité, ordre et sériation - Problème</v>
      </c>
      <c r="J142" s="48" t="str">
        <f>VLOOKUP(CONCATENATE($A142,"-",$B142,"-",$D142,"-",$F142),'Activités par classe-leçon-nat'!G:J,3,0)</f>
        <v xml:space="preserve">L'enfant doit savoir répondre à des questions comme : </v>
      </c>
      <c r="K142" s="48" t="str">
        <f>VLOOKUP(G142,'Type Exo'!A:C,3,0)</f>
        <v>Exercice où il faut trouver la bonne réponse parmi 2 possibles</v>
      </c>
      <c r="L142" s="48" t="s">
        <v>990</v>
      </c>
      <c r="M142" s="48">
        <f>IF(NOT(ISNA(VLOOKUP(CONCATENATE($H142,"-",$G142),'Question ClasseLeçonActTyprep'!$I:$L,4,0))), VLOOKUP(CONCATENATE($H142,"-",$G142),'Question ClasseLeçonActTyprep'!$I:$L,4,0), IF(NOT(ISNA(VLOOKUP(CONCATENATE(MID($H142,1,LEN($H142)-2),"--*",$G142),'Question ClasseLeçonActTyprep'!$I:$L,4,0))), VLOOKUP(CONCATENATE(MID($H142,1,LEN($H142)-2),"--*",$G142),'Question ClasseLeçonActTyprep'!$I:$L,4,0), IF(NOT(ISNA(VLOOKUP(CONCATENATE(MID($H142,1,LEN($H142)-4),"---*",$G142),'Question ClasseLeçonActTyprep'!$I:$L,4,0))), VLOOKUP(CONCATENATE(MID($H142,1,LEN($H142)-4),"---*",$G142),'Question ClasseLeçonActTyprep'!$I:$L,4,0), IF(NOT(ISNA(VLOOKUP(CONCATENATE(MID($H142,1,LEN($H142)-5),"----*",$G142),'Question ClasseLeçonActTyprep'!$I:$L,4,0))), VLOOKUP(CONCATENATE(MID($H142,1,LEN($H142)-6),"----*",$G142),'Question ClasseLeçonActTyprep'!$I:$L,4,0), 0))))</f>
        <v>0</v>
      </c>
      <c r="N142" s="86" t="str">
        <f t="shared" si="10"/>
        <v>Combien y a-t-il de personnes devant toi si tu es le Xeme dans la file ? Il y a 10 personnes dans la file, tu es le 3e, combien y en a-t-il derrière toi dans la file ? Encercle le 4e élément en partant de la gauche</v>
      </c>
      <c r="O142" s="93" t="str">
        <f t="shared" si="11"/>
        <v>INSERT INTO `activite_clnt` (nom, description, objectif, consigne, typrep, num_activite, fk_classe_id, fk_lesson_id, fk_natureactiv_id) VALUES ('Résoudre des problèmes impliquant ordinalité, ordre et sériation - Problème', 'Exercice où il faut trouver la bonne réponse parmi 2 possibles', 'L''enfant doit savoir répondre à des questions comme : ', 'Combien y a-t-il de personnes devant toi si tu es le Xeme dans la file ? Il y a 10 personnes dans la file, tu es le 3e, combien y en a-t-il derrière toi dans la file ? Encercle le 4e élément en partant de la gauche', 'B1', '2', 'GSM', 'OS', 'P');</v>
      </c>
    </row>
    <row r="143" spans="1:15" s="87" customFormat="1" ht="72.5" x14ac:dyDescent="0.35">
      <c r="A143" s="12" t="s">
        <v>75</v>
      </c>
      <c r="B143" s="85" t="s">
        <v>695</v>
      </c>
      <c r="C143" s="9" t="str">
        <f t="shared" si="8"/>
        <v>GSM-OS</v>
      </c>
      <c r="D143" s="85" t="s">
        <v>628</v>
      </c>
      <c r="E143" s="85" t="str">
        <f>VLOOKUP(D143,'Phase apprent &amp; Nature activ'!A$11:B$14,2,0)</f>
        <v>Problème</v>
      </c>
      <c r="F143" s="85">
        <v>2</v>
      </c>
      <c r="G143" s="85" t="s">
        <v>952</v>
      </c>
      <c r="H143" s="85" t="str">
        <f t="shared" si="9"/>
        <v>GSM-OS-P-2-Q1</v>
      </c>
      <c r="I143" s="48" t="str">
        <f>CONCATENATE(VLOOKUP(CONCATENATE(A143,"-",B143,"-",D143,"-",F143),'Activités par classe-leçon-nat'!G:H,2,0)," - ",E143)</f>
        <v>Résoudre des problèmes impliquant ordinalité, ordre et sériation - Problème</v>
      </c>
      <c r="J143" s="48" t="str">
        <f>VLOOKUP(CONCATENATE($A143,"-",$B143,"-",$D143,"-",$F143),'Activités par classe-leçon-nat'!G:J,3,0)</f>
        <v xml:space="preserve">L'enfant doit savoir répondre à des questions comme : </v>
      </c>
      <c r="K143" s="48" t="str">
        <f>VLOOKUP(G143,'Type Exo'!A:C,3,0)</f>
        <v>Un exercice de type QCM</v>
      </c>
      <c r="L143" s="48" t="s">
        <v>990</v>
      </c>
      <c r="M143" s="48">
        <f>IF(NOT(ISNA(VLOOKUP(CONCATENATE($H143,"-",$G143),'Question ClasseLeçonActTyprep'!$I:$L,4,0))), VLOOKUP(CONCATENATE($H143,"-",$G143),'Question ClasseLeçonActTyprep'!$I:$L,4,0), IF(NOT(ISNA(VLOOKUP(CONCATENATE(MID($H143,1,LEN($H143)-2),"--*",$G143),'Question ClasseLeçonActTyprep'!$I:$L,4,0))), VLOOKUP(CONCATENATE(MID($H143,1,LEN($H143)-2),"--*",$G143),'Question ClasseLeçonActTyprep'!$I:$L,4,0), IF(NOT(ISNA(VLOOKUP(CONCATENATE(MID($H143,1,LEN($H143)-4),"---*",$G143),'Question ClasseLeçonActTyprep'!$I:$L,4,0))), VLOOKUP(CONCATENATE(MID($H143,1,LEN($H143)-4),"---*",$G143),'Question ClasseLeçonActTyprep'!$I:$L,4,0), IF(NOT(ISNA(VLOOKUP(CONCATENATE(MID($H143,1,LEN($H143)-5),"----*",$G143),'Question ClasseLeçonActTyprep'!$I:$L,4,0))), VLOOKUP(CONCATENATE(MID($H143,1,LEN($H143)-6),"----*",$G143),'Question ClasseLeçonActTyprep'!$I:$L,4,0), 0))))</f>
        <v>0</v>
      </c>
      <c r="N143" s="86" t="str">
        <f t="shared" si="10"/>
        <v>Combien y a-t-il de personnes devant toi si tu es le Xeme dans la file ? Il y a 10 personnes dans la file, tu es le 3e, combien y en a-t-il derrière toi dans la file ? Encercle le 4e élément en partant de la gauche</v>
      </c>
      <c r="O143" s="93" t="str">
        <f t="shared" si="11"/>
        <v>INSERT INTO `activite_clnt` (nom, description, objectif, consigne, typrep, num_activite, fk_classe_id, fk_lesson_id, fk_natureactiv_id) VALUES ('Résoudre des problèmes impliquant ordinalité, ordre et sériation - Problème', 'Un exercice de type QCM', 'L''enfant doit savoir répondre à des questions comme : ', 'Combien y a-t-il de personnes devant toi si tu es le Xeme dans la file ? Il y a 10 personnes dans la file, tu es le 3e, combien y en a-t-il derrière toi dans la file ? Encercle le 4e élément en partant de la gauche', 'Q1', '2', 'GSM', 'OS', 'P');</v>
      </c>
    </row>
    <row r="144" spans="1:15" s="87" customFormat="1" ht="72.5" x14ac:dyDescent="0.35">
      <c r="A144" s="12" t="s">
        <v>75</v>
      </c>
      <c r="B144" s="85" t="s">
        <v>695</v>
      </c>
      <c r="C144" s="9" t="str">
        <f t="shared" si="8"/>
        <v>GSM-OS</v>
      </c>
      <c r="D144" s="85" t="s">
        <v>628</v>
      </c>
      <c r="E144" s="85" t="str">
        <f>VLOOKUP(D144,'Phase apprent &amp; Nature activ'!A$11:B$14,2,0)</f>
        <v>Problème</v>
      </c>
      <c r="F144" s="85">
        <v>2</v>
      </c>
      <c r="G144" s="85" t="s">
        <v>835</v>
      </c>
      <c r="H144" s="85" t="str">
        <f t="shared" si="9"/>
        <v>GSM-OS-P-2-T</v>
      </c>
      <c r="I144" s="48" t="str">
        <f>CONCATENATE(VLOOKUP(CONCATENATE(A144,"-",B144,"-",D144,"-",F144),'Activités par classe-leçon-nat'!G:H,2,0)," - ",E144)</f>
        <v>Résoudre des problèmes impliquant ordinalité, ordre et sériation - Problème</v>
      </c>
      <c r="J144" s="48" t="str">
        <f>VLOOKUP(CONCATENATE($A144,"-",$B144,"-",$D144,"-",$F144),'Activités par classe-leçon-nat'!G:J,3,0)</f>
        <v xml:space="preserve">L'enfant doit savoir répondre à des questions comme : </v>
      </c>
      <c r="K144" s="48" t="str">
        <f>VLOOKUP(G144,'Type Exo'!A:C,3,0)</f>
        <v>Un exercice à trous</v>
      </c>
      <c r="L144" s="48" t="s">
        <v>990</v>
      </c>
      <c r="M144" s="48">
        <f>IF(NOT(ISNA(VLOOKUP(CONCATENATE($H144,"-",$G144),'Question ClasseLeçonActTyprep'!$I:$L,4,0))), VLOOKUP(CONCATENATE($H144,"-",$G144),'Question ClasseLeçonActTyprep'!$I:$L,4,0), IF(NOT(ISNA(VLOOKUP(CONCATENATE(MID($H144,1,LEN($H144)-2),"--*",$G144),'Question ClasseLeçonActTyprep'!$I:$L,4,0))), VLOOKUP(CONCATENATE(MID($H144,1,LEN($H144)-2),"--*",$G144),'Question ClasseLeçonActTyprep'!$I:$L,4,0), IF(NOT(ISNA(VLOOKUP(CONCATENATE(MID($H144,1,LEN($H144)-4),"---*",$G144),'Question ClasseLeçonActTyprep'!$I:$L,4,0))), VLOOKUP(CONCATENATE(MID($H144,1,LEN($H144)-4),"---*",$G144),'Question ClasseLeçonActTyprep'!$I:$L,4,0), IF(NOT(ISNA(VLOOKUP(CONCATENATE(MID($H144,1,LEN($H144)-5),"----*",$G144),'Question ClasseLeçonActTyprep'!$I:$L,4,0))), VLOOKUP(CONCATENATE(MID($H144,1,LEN($H144)-6),"----*",$G144),'Question ClasseLeçonActTyprep'!$I:$L,4,0), 0))))</f>
        <v>0</v>
      </c>
      <c r="N144" s="86" t="str">
        <f t="shared" si="10"/>
        <v>Combien y a-t-il de personnes devant toi si tu es le Xeme dans la file ? Il y a 10 personnes dans la file, tu es le 3e, combien y en a-t-il derrière toi dans la file ? Encercle le 4e élément en partant de la gauche</v>
      </c>
      <c r="O144" s="93" t="str">
        <f t="shared" si="11"/>
        <v>INSERT INTO `activite_clnt` (nom, description, objectif, consigne, typrep, num_activite, fk_classe_id, fk_lesson_id, fk_natureactiv_id) VALUES ('Résoudre des problèmes impliquant ordinalité, ordre et sériation - Problème', 'Un exercice à trous', 'L''enfant doit savoir répondre à des questions comme : ', 'Combien y a-t-il de personnes devant toi si tu es le Xeme dans la file ? Il y a 10 personnes dans la file, tu es le 3e, combien y en a-t-il derrière toi dans la file ? Encercle le 4e élément en partant de la gauche', 'T', '2', 'GSM', 'OS', 'P');</v>
      </c>
    </row>
    <row r="145" spans="1:15" s="87" customFormat="1" ht="58" x14ac:dyDescent="0.35">
      <c r="A145" s="12" t="s">
        <v>75</v>
      </c>
      <c r="B145" s="85" t="s">
        <v>716</v>
      </c>
      <c r="C145" s="9" t="str">
        <f t="shared" si="8"/>
        <v>GSM-DL</v>
      </c>
      <c r="D145" s="85" t="s">
        <v>637</v>
      </c>
      <c r="E145" s="85" t="str">
        <f>VLOOKUP(D145,'Phase apprent &amp; Nature activ'!A$11:B$14,2,0)</f>
        <v>Introduction/Initiation</v>
      </c>
      <c r="F145" s="85">
        <v>1</v>
      </c>
      <c r="G145" s="85" t="s">
        <v>735</v>
      </c>
      <c r="H145" s="85" t="str">
        <f t="shared" si="9"/>
        <v>GSM-DL-I-1-B1</v>
      </c>
      <c r="I145" s="48" t="str">
        <f>CONCATENATE(VLOOKUP(CONCATENATE(A145,"-",B145,"-",D145,"-",F145),'Activités par classe-leçon-nat'!G:H,2,0)," - ",E145)</f>
        <v>Apprendre à déchiffrer les symboles numériques (points, traits) - Introduction/Initiation</v>
      </c>
      <c r="J145" s="48" t="str">
        <f>VLOOKUP(CONCATENATE($A145,"-",$B145,"-",$D145,"-",$F145),'Activités par classe-leçon-nat'!G:J,3,0)</f>
        <v>L'enfant doit savoir déchiffrer les symboles numériques (points, traits)</v>
      </c>
      <c r="K145" s="48" t="str">
        <f>VLOOKUP(G145,'Type Exo'!A:C,3,0)</f>
        <v>Exercice où il faut trouver la bonne réponse parmi 2 possibles</v>
      </c>
      <c r="L145" s="48" t="s">
        <v>991</v>
      </c>
      <c r="M145" s="48">
        <f>IF(NOT(ISNA(VLOOKUP(CONCATENATE($H145,"-",$G145),'Question ClasseLeçonActTyprep'!$I:$L,4,0))), VLOOKUP(CONCATENATE($H145,"-",$G145),'Question ClasseLeçonActTyprep'!$I:$L,4,0), IF(NOT(ISNA(VLOOKUP(CONCATENATE(MID($H145,1,LEN($H145)-2),"--*",$G145),'Question ClasseLeçonActTyprep'!$I:$L,4,0))), VLOOKUP(CONCATENATE(MID($H145,1,LEN($H145)-2),"--*",$G145),'Question ClasseLeçonActTyprep'!$I:$L,4,0), IF(NOT(ISNA(VLOOKUP(CONCATENATE(MID($H145,1,LEN($H145)-4),"---*",$G145),'Question ClasseLeçonActTyprep'!$I:$L,4,0))), VLOOKUP(CONCATENATE(MID($H145,1,LEN($H145)-4),"---*",$G145),'Question ClasseLeçonActTyprep'!$I:$L,4,0), IF(NOT(ISNA(VLOOKUP(CONCATENATE(MID($H145,1,LEN($H145)-5),"----*",$G145),'Question ClasseLeçonActTyprep'!$I:$L,4,0))), VLOOKUP(CONCATENATE(MID($H145,1,LEN($H145)-6),"----*",$G145),'Question ClasseLeçonActTyprep'!$I:$L,4,0), 0))))</f>
        <v>0</v>
      </c>
      <c r="N145" s="86" t="str">
        <f t="shared" si="10"/>
        <v>Ce dé indique la valeur ?</v>
      </c>
      <c r="O145" s="93" t="str">
        <f t="shared" si="11"/>
        <v>INSERT INTO `activite_clnt` (nom, description, objectif, consigne, typrep, num_activite, fk_classe_id, fk_lesson_id, fk_natureactiv_id) VALUES ('Apprendre à déchiffrer les symboles numériques (points, traits) - Introduction/Initiation', 'Exercice où il faut trouver la bonne réponse parmi 2 possibles', 'L''enfant doit savoir déchiffrer les symboles numériques (points, traits)', 'Ce dé indique la valeur ?', 'B1', '1', 'GSM', 'DL', 'I');</v>
      </c>
    </row>
    <row r="146" spans="1:15" s="87" customFormat="1" ht="72.5" x14ac:dyDescent="0.35">
      <c r="A146" s="12" t="s">
        <v>75</v>
      </c>
      <c r="B146" s="85" t="s">
        <v>716</v>
      </c>
      <c r="C146" s="9" t="str">
        <f t="shared" si="8"/>
        <v>GSM-DL</v>
      </c>
      <c r="D146" s="85" t="s">
        <v>637</v>
      </c>
      <c r="E146" s="85" t="str">
        <f>VLOOKUP(D146,'Phase apprent &amp; Nature activ'!A$11:B$14,2,0)</f>
        <v>Introduction/Initiation</v>
      </c>
      <c r="F146" s="85">
        <v>1</v>
      </c>
      <c r="G146" s="85" t="s">
        <v>951</v>
      </c>
      <c r="H146" s="85" t="str">
        <f t="shared" si="9"/>
        <v>GSM-DL-I-1-B2</v>
      </c>
      <c r="I146" s="48" t="str">
        <f>CONCATENATE(VLOOKUP(CONCATENATE(A146,"-",B146,"-",D146,"-",F146),'Activités par classe-leçon-nat'!G:H,2,0)," - ",E146)</f>
        <v>Apprendre à déchiffrer les symboles numériques (points, traits) - Introduction/Initiation</v>
      </c>
      <c r="J146" s="48" t="str">
        <f>VLOOKUP(CONCATENATE($A146,"-",$B146,"-",$D146,"-",$F146),'Activités par classe-leçon-nat'!G:J,3,0)</f>
        <v>L'enfant doit savoir déchiffrer les symboles numériques (points, traits)</v>
      </c>
      <c r="K146" s="48" t="str">
        <f>VLOOKUP(G146,'Type Exo'!A:C,3,0)</f>
        <v>Exercice où il faut trouver la bonne réponse parmi 2 possibles (question alternative)</v>
      </c>
      <c r="L146" s="48" t="s">
        <v>992</v>
      </c>
      <c r="M146" s="48">
        <f>IF(NOT(ISNA(VLOOKUP(CONCATENATE($H146,"-",$G146),'Question ClasseLeçonActTyprep'!$I:$L,4,0))), VLOOKUP(CONCATENATE($H146,"-",$G146),'Question ClasseLeçonActTyprep'!$I:$L,4,0), IF(NOT(ISNA(VLOOKUP(CONCATENATE(MID($H146,1,LEN($H146)-2),"--*",$G146),'Question ClasseLeçonActTyprep'!$I:$L,4,0))), VLOOKUP(CONCATENATE(MID($H146,1,LEN($H146)-2),"--*",$G146),'Question ClasseLeçonActTyprep'!$I:$L,4,0), IF(NOT(ISNA(VLOOKUP(CONCATENATE(MID($H146,1,LEN($H146)-4),"---*",$G146),'Question ClasseLeçonActTyprep'!$I:$L,4,0))), VLOOKUP(CONCATENATE(MID($H146,1,LEN($H146)-4),"---*",$G146),'Question ClasseLeçonActTyprep'!$I:$L,4,0), IF(NOT(ISNA(VLOOKUP(CONCATENATE(MID($H146,1,LEN($H146)-5),"----*",$G146),'Question ClasseLeçonActTyprep'!$I:$L,4,0))), VLOOKUP(CONCATENATE(MID($H146,1,LEN($H146)-6),"----*",$G146),'Question ClasseLeçonActTyprep'!$I:$L,4,0), 0))))</f>
        <v>0</v>
      </c>
      <c r="N146" s="86" t="str">
        <f t="shared" si="10"/>
        <v>Quelle valeur n'est pas représentée sur ces dominos ?</v>
      </c>
      <c r="O146" s="93" t="str">
        <f t="shared" si="11"/>
        <v>INSERT INTO `activite_clnt` (nom, description, objectif, consigne, typrep, num_activite, fk_classe_id, fk_lesson_id, fk_natureactiv_id) VALUES ('Apprendre à déchiffrer les symboles numériques (points, traits) - Introduction/Initiation', 'Exercice où il faut trouver la bonne réponse parmi 2 possibles (question alternative)', 'L''enfant doit savoir déchiffrer les symboles numériques (points, traits)', 'Quelle valeur n''est pas représentée sur ces dominos ?', 'B2', '1', 'GSM', 'DL', 'I');</v>
      </c>
    </row>
    <row r="147" spans="1:15" s="87" customFormat="1" ht="58" x14ac:dyDescent="0.35">
      <c r="A147" s="12" t="s">
        <v>75</v>
      </c>
      <c r="B147" s="85" t="s">
        <v>716</v>
      </c>
      <c r="C147" s="9" t="str">
        <f t="shared" si="8"/>
        <v>GSM-DL</v>
      </c>
      <c r="D147" s="85" t="s">
        <v>637</v>
      </c>
      <c r="E147" s="85" t="str">
        <f>VLOOKUP(D147,'Phase apprent &amp; Nature activ'!A$11:B$14,2,0)</f>
        <v>Introduction/Initiation</v>
      </c>
      <c r="F147" s="85">
        <v>1</v>
      </c>
      <c r="G147" s="85" t="s">
        <v>952</v>
      </c>
      <c r="H147" s="85" t="str">
        <f t="shared" si="9"/>
        <v>GSM-DL-I-1-Q1</v>
      </c>
      <c r="I147" s="48" t="str">
        <f>CONCATENATE(VLOOKUP(CONCATENATE(A147,"-",B147,"-",D147,"-",F147),'Activités par classe-leçon-nat'!G:H,2,0)," - ",E147)</f>
        <v>Apprendre à déchiffrer les symboles numériques (points, traits) - Introduction/Initiation</v>
      </c>
      <c r="J147" s="48" t="str">
        <f>VLOOKUP(CONCATENATE($A147,"-",$B147,"-",$D147,"-",$F147),'Activités par classe-leçon-nat'!G:J,3,0)</f>
        <v>L'enfant doit savoir déchiffrer les symboles numériques (points, traits)</v>
      </c>
      <c r="K147" s="48" t="str">
        <f>VLOOKUP(G147,'Type Exo'!A:C,3,0)</f>
        <v>Un exercice de type QCM</v>
      </c>
      <c r="L147" s="48" t="s">
        <v>991</v>
      </c>
      <c r="M147" s="48">
        <f>IF(NOT(ISNA(VLOOKUP(CONCATENATE($H147,"-",$G147),'Question ClasseLeçonActTyprep'!$I:$L,4,0))), VLOOKUP(CONCATENATE($H147,"-",$G147),'Question ClasseLeçonActTyprep'!$I:$L,4,0), IF(NOT(ISNA(VLOOKUP(CONCATENATE(MID($H147,1,LEN($H147)-2),"--*",$G147),'Question ClasseLeçonActTyprep'!$I:$L,4,0))), VLOOKUP(CONCATENATE(MID($H147,1,LEN($H147)-2),"--*",$G147),'Question ClasseLeçonActTyprep'!$I:$L,4,0), IF(NOT(ISNA(VLOOKUP(CONCATENATE(MID($H147,1,LEN($H147)-4),"---*",$G147),'Question ClasseLeçonActTyprep'!$I:$L,4,0))), VLOOKUP(CONCATENATE(MID($H147,1,LEN($H147)-4),"---*",$G147),'Question ClasseLeçonActTyprep'!$I:$L,4,0), IF(NOT(ISNA(VLOOKUP(CONCATENATE(MID($H147,1,LEN($H147)-5),"----*",$G147),'Question ClasseLeçonActTyprep'!$I:$L,4,0))), VLOOKUP(CONCATENATE(MID($H147,1,LEN($H147)-6),"----*",$G147),'Question ClasseLeçonActTyprep'!$I:$L,4,0), 0))))</f>
        <v>0</v>
      </c>
      <c r="N147" s="86" t="str">
        <f t="shared" si="10"/>
        <v>Ce dé indique la valeur ?</v>
      </c>
      <c r="O147" s="93" t="str">
        <f t="shared" si="11"/>
        <v>INSERT INTO `activite_clnt` (nom, description, objectif, consigne, typrep, num_activite, fk_classe_id, fk_lesson_id, fk_natureactiv_id) VALUES ('Apprendre à déchiffrer les symboles numériques (points, traits) - Introduction/Initiation', 'Un exercice de type QCM', 'L''enfant doit savoir déchiffrer les symboles numériques (points, traits)', 'Ce dé indique la valeur ?', 'Q1', '1', 'GSM', 'DL', 'I');</v>
      </c>
    </row>
    <row r="148" spans="1:15" s="87" customFormat="1" ht="72.5" x14ac:dyDescent="0.35">
      <c r="A148" s="12" t="s">
        <v>75</v>
      </c>
      <c r="B148" s="85" t="s">
        <v>716</v>
      </c>
      <c r="C148" s="9" t="str">
        <f t="shared" si="8"/>
        <v>GSM-DL</v>
      </c>
      <c r="D148" s="85" t="s">
        <v>637</v>
      </c>
      <c r="E148" s="85" t="str">
        <f>VLOOKUP(D148,'Phase apprent &amp; Nature activ'!A$11:B$14,2,0)</f>
        <v>Introduction/Initiation</v>
      </c>
      <c r="F148" s="85">
        <v>1</v>
      </c>
      <c r="G148" s="85" t="s">
        <v>953</v>
      </c>
      <c r="H148" s="85" t="str">
        <f t="shared" si="9"/>
        <v>GSM-DL-I-1-Q2</v>
      </c>
      <c r="I148" s="48" t="str">
        <f>CONCATENATE(VLOOKUP(CONCATENATE(A148,"-",B148,"-",D148,"-",F148),'Activités par classe-leçon-nat'!G:H,2,0)," - ",E148)</f>
        <v>Apprendre à déchiffrer les symboles numériques (points, traits) - Introduction/Initiation</v>
      </c>
      <c r="J148" s="48" t="str">
        <f>VLOOKUP(CONCATENATE($A148,"-",$B148,"-",$D148,"-",$F148),'Activités par classe-leçon-nat'!G:J,3,0)</f>
        <v>L'enfant doit savoir déchiffrer les symboles numériques (points, traits)</v>
      </c>
      <c r="K148" s="48" t="str">
        <f>VLOOKUP(G148,'Type Exo'!A:C,3,0)</f>
        <v>Un exercice de type QCM (question alternative / trouver l'intrus)</v>
      </c>
      <c r="L148" s="48" t="s">
        <v>992</v>
      </c>
      <c r="M148" s="48">
        <f>IF(NOT(ISNA(VLOOKUP(CONCATENATE($H148,"-",$G148),'Question ClasseLeçonActTyprep'!$I:$L,4,0))), VLOOKUP(CONCATENATE($H148,"-",$G148),'Question ClasseLeçonActTyprep'!$I:$L,4,0), IF(NOT(ISNA(VLOOKUP(CONCATENATE(MID($H148,1,LEN($H148)-2),"--*",$G148),'Question ClasseLeçonActTyprep'!$I:$L,4,0))), VLOOKUP(CONCATENATE(MID($H148,1,LEN($H148)-2),"--*",$G148),'Question ClasseLeçonActTyprep'!$I:$L,4,0), IF(NOT(ISNA(VLOOKUP(CONCATENATE(MID($H148,1,LEN($H148)-4),"---*",$G148),'Question ClasseLeçonActTyprep'!$I:$L,4,0))), VLOOKUP(CONCATENATE(MID($H148,1,LEN($H148)-4),"---*",$G148),'Question ClasseLeçonActTyprep'!$I:$L,4,0), IF(NOT(ISNA(VLOOKUP(CONCATENATE(MID($H148,1,LEN($H148)-5),"----*",$G148),'Question ClasseLeçonActTyprep'!$I:$L,4,0))), VLOOKUP(CONCATENATE(MID($H148,1,LEN($H148)-6),"----*",$G148),'Question ClasseLeçonActTyprep'!$I:$L,4,0), 0))))</f>
        <v>0</v>
      </c>
      <c r="N148" s="86" t="str">
        <f t="shared" si="10"/>
        <v>Quelle valeur n'est pas représentée sur ces dominos ?</v>
      </c>
      <c r="O148" s="93" t="str">
        <f t="shared" si="11"/>
        <v>INSERT INTO `activite_clnt` (nom, description, objectif, consigne, typrep, num_activite, fk_classe_id, fk_lesson_id, fk_natureactiv_id) VALUES ('Apprendre à déchiffrer les symboles numériques (points, traits) - Introduction/Initiation', 'Un exercice de type QCM (question alternative / trouver l''intrus)', 'L''enfant doit savoir déchiffrer les symboles numériques (points, traits)', 'Quelle valeur n''est pas représentée sur ces dominos ?', 'Q2', '1', 'GSM', 'DL', 'I');</v>
      </c>
    </row>
    <row r="149" spans="1:15" s="87" customFormat="1" ht="58" x14ac:dyDescent="0.35">
      <c r="A149" s="12" t="s">
        <v>75</v>
      </c>
      <c r="B149" s="85" t="s">
        <v>716</v>
      </c>
      <c r="C149" s="9" t="str">
        <f t="shared" si="8"/>
        <v>GSM-DL</v>
      </c>
      <c r="D149" s="85" t="s">
        <v>637</v>
      </c>
      <c r="E149" s="85" t="str">
        <f>VLOOKUP(D149,'Phase apprent &amp; Nature activ'!A$11:B$14,2,0)</f>
        <v>Introduction/Initiation</v>
      </c>
      <c r="F149" s="85">
        <v>1</v>
      </c>
      <c r="G149" s="85" t="s">
        <v>87</v>
      </c>
      <c r="H149" s="85" t="str">
        <f t="shared" si="9"/>
        <v>GSM-DL-I-1-M</v>
      </c>
      <c r="I149" s="48" t="str">
        <f>CONCATENATE(VLOOKUP(CONCATENATE(A149,"-",B149,"-",D149,"-",F149),'Activités par classe-leçon-nat'!G:H,2,0)," - ",E149)</f>
        <v>Apprendre à déchiffrer les symboles numériques (points, traits) - Introduction/Initiation</v>
      </c>
      <c r="J149" s="48" t="str">
        <f>VLOOKUP(CONCATENATE($A149,"-",$B149,"-",$D149,"-",$F149),'Activités par classe-leçon-nat'!G:J,3,0)</f>
        <v>L'enfant doit savoir déchiffrer les symboles numériques (points, traits)</v>
      </c>
      <c r="K149" s="48" t="str">
        <f>VLOOKUP(G149,'Type Exo'!A:C,3,0)</f>
        <v>Un exercice de type Memory</v>
      </c>
      <c r="L149" s="48" t="s">
        <v>993</v>
      </c>
      <c r="M149" s="48">
        <f>IF(NOT(ISNA(VLOOKUP(CONCATENATE($H149,"-",$G149),'Question ClasseLeçonActTyprep'!$I:$L,4,0))), VLOOKUP(CONCATENATE($H149,"-",$G149),'Question ClasseLeçonActTyprep'!$I:$L,4,0), IF(NOT(ISNA(VLOOKUP(CONCATENATE(MID($H149,1,LEN($H149)-2),"--*",$G149),'Question ClasseLeçonActTyprep'!$I:$L,4,0))), VLOOKUP(CONCATENATE(MID($H149,1,LEN($H149)-2),"--*",$G149),'Question ClasseLeçonActTyprep'!$I:$L,4,0), IF(NOT(ISNA(VLOOKUP(CONCATENATE(MID($H149,1,LEN($H149)-4),"---*",$G149),'Question ClasseLeçonActTyprep'!$I:$L,4,0))), VLOOKUP(CONCATENATE(MID($H149,1,LEN($H149)-4),"---*",$G149),'Question ClasseLeçonActTyprep'!$I:$L,4,0), IF(NOT(ISNA(VLOOKUP(CONCATENATE(MID($H149,1,LEN($H149)-5),"----*",$G149),'Question ClasseLeçonActTyprep'!$I:$L,4,0))), VLOOKUP(CONCATENATE(MID($H149,1,LEN($H149)-6),"----*",$G149),'Question ClasseLeçonActTyprep'!$I:$L,4,0), 0))))</f>
        <v>0</v>
      </c>
      <c r="N149" s="86" t="str">
        <f t="shared" si="10"/>
        <v>Associe les cartes qui représentent le même nombre</v>
      </c>
      <c r="O149" s="93" t="str">
        <f t="shared" si="11"/>
        <v>INSERT INTO `activite_clnt` (nom, description, objectif, consigne, typrep, num_activite, fk_classe_id, fk_lesson_id, fk_natureactiv_id) VALUES ('Apprendre à déchiffrer les symboles numériques (points, traits) - Introduction/Initiation', 'Un exercice de type Memory', 'L''enfant doit savoir déchiffrer les symboles numériques (points, traits)', 'Associe les cartes qui représentent le même nombre', 'M', '1', 'GSM', 'DL', 'I');</v>
      </c>
    </row>
    <row r="150" spans="1:15" s="87" customFormat="1" ht="58" x14ac:dyDescent="0.35">
      <c r="A150" s="12" t="s">
        <v>75</v>
      </c>
      <c r="B150" s="85" t="s">
        <v>716</v>
      </c>
      <c r="C150" s="9" t="str">
        <f t="shared" si="8"/>
        <v>GSM-DL</v>
      </c>
      <c r="D150" s="85" t="s">
        <v>637</v>
      </c>
      <c r="E150" s="85" t="str">
        <f>VLOOKUP(D150,'Phase apprent &amp; Nature activ'!A$11:B$14,2,0)</f>
        <v>Introduction/Initiation</v>
      </c>
      <c r="F150" s="85">
        <v>1</v>
      </c>
      <c r="G150" s="85" t="s">
        <v>628</v>
      </c>
      <c r="H150" s="85" t="str">
        <f t="shared" si="9"/>
        <v>GSM-DL-I-1-P</v>
      </c>
      <c r="I150" s="48" t="str">
        <f>CONCATENATE(VLOOKUP(CONCATENATE(A150,"-",B150,"-",D150,"-",F150),'Activités par classe-leçon-nat'!G:H,2,0)," - ",E150)</f>
        <v>Apprendre à déchiffrer les symboles numériques (points, traits) - Introduction/Initiation</v>
      </c>
      <c r="J150" s="48" t="str">
        <f>VLOOKUP(CONCATENATE($A150,"-",$B150,"-",$D150,"-",$F150),'Activités par classe-leçon-nat'!G:J,3,0)</f>
        <v>L'enfant doit savoir déchiffrer les symboles numériques (points, traits)</v>
      </c>
      <c r="K150" s="48" t="str">
        <f>VLOOKUP(G150,'Type Exo'!A:C,3,0)</f>
        <v>Un exercice où il faut relier des items entre eux par paire</v>
      </c>
      <c r="L150" s="48" t="s">
        <v>994</v>
      </c>
      <c r="M150" s="48">
        <f>IF(NOT(ISNA(VLOOKUP(CONCATENATE($H150,"-",$G150),'Question ClasseLeçonActTyprep'!$I:$L,4,0))), VLOOKUP(CONCATENATE($H150,"-",$G150),'Question ClasseLeçonActTyprep'!$I:$L,4,0), IF(NOT(ISNA(VLOOKUP(CONCATENATE(MID($H150,1,LEN($H150)-2),"--*",$G150),'Question ClasseLeçonActTyprep'!$I:$L,4,0))), VLOOKUP(CONCATENATE(MID($H150,1,LEN($H150)-2),"--*",$G150),'Question ClasseLeçonActTyprep'!$I:$L,4,0), IF(NOT(ISNA(VLOOKUP(CONCATENATE(MID($H150,1,LEN($H150)-4),"---*",$G150),'Question ClasseLeçonActTyprep'!$I:$L,4,0))), VLOOKUP(CONCATENATE(MID($H150,1,LEN($H150)-4),"---*",$G150),'Question ClasseLeçonActTyprep'!$I:$L,4,0), IF(NOT(ISNA(VLOOKUP(CONCATENATE(MID($H150,1,LEN($H150)-5),"----*",$G150),'Question ClasseLeçonActTyprep'!$I:$L,4,0))), VLOOKUP(CONCATENATE(MID($H150,1,LEN($H150)-6),"----*",$G150),'Question ClasseLeçonActTyprep'!$I:$L,4,0), 0))))</f>
        <v>0</v>
      </c>
      <c r="N150" s="86" t="str">
        <f t="shared" si="10"/>
        <v>Relie les dés avec leur valeur</v>
      </c>
      <c r="O150" s="93" t="str">
        <f t="shared" si="11"/>
        <v>INSERT INTO `activite_clnt` (nom, description, objectif, consigne, typrep, num_activite, fk_classe_id, fk_lesson_id, fk_natureactiv_id) VALUES ('Apprendre à déchiffrer les symboles numériques (points, traits) - Introduction/Initiation', 'Un exercice où il faut relier des items entre eux par paire', 'L''enfant doit savoir déchiffrer les symboles numériques (points, traits)', 'Relie les dés avec leur valeur', 'P', '1', 'GSM', 'DL', 'I');</v>
      </c>
    </row>
    <row r="151" spans="1:15" s="87" customFormat="1" ht="58" x14ac:dyDescent="0.35">
      <c r="A151" s="12" t="s">
        <v>75</v>
      </c>
      <c r="B151" s="85" t="s">
        <v>716</v>
      </c>
      <c r="C151" s="9" t="str">
        <f t="shared" si="8"/>
        <v>GSM-DL</v>
      </c>
      <c r="D151" s="85" t="s">
        <v>637</v>
      </c>
      <c r="E151" s="85" t="str">
        <f>VLOOKUP(D151,'Phase apprent &amp; Nature activ'!A$11:B$14,2,0)</f>
        <v>Introduction/Initiation</v>
      </c>
      <c r="F151" s="85">
        <v>1</v>
      </c>
      <c r="G151" s="85" t="s">
        <v>835</v>
      </c>
      <c r="H151" s="85" t="str">
        <f t="shared" si="9"/>
        <v>GSM-DL-I-1-T</v>
      </c>
      <c r="I151" s="48" t="str">
        <f>CONCATENATE(VLOOKUP(CONCATENATE(A151,"-",B151,"-",D151,"-",F151),'Activités par classe-leçon-nat'!G:H,2,0)," - ",E151)</f>
        <v>Apprendre à déchiffrer les symboles numériques (points, traits) - Introduction/Initiation</v>
      </c>
      <c r="J151" s="48" t="str">
        <f>VLOOKUP(CONCATENATE($A151,"-",$B151,"-",$D151,"-",$F151),'Activités par classe-leçon-nat'!G:J,3,0)</f>
        <v>L'enfant doit savoir déchiffrer les symboles numériques (points, traits)</v>
      </c>
      <c r="K151" s="48" t="str">
        <f>VLOOKUP(G151,'Type Exo'!A:C,3,0)</f>
        <v>Un exercice à trous</v>
      </c>
      <c r="L151" s="48" t="s">
        <v>995</v>
      </c>
      <c r="M151" s="48">
        <f>IF(NOT(ISNA(VLOOKUP(CONCATENATE($H151,"-",$G151),'Question ClasseLeçonActTyprep'!$I:$L,4,0))), VLOOKUP(CONCATENATE($H151,"-",$G151),'Question ClasseLeçonActTyprep'!$I:$L,4,0), IF(NOT(ISNA(VLOOKUP(CONCATENATE(MID($H151,1,LEN($H151)-2),"--*",$G151),'Question ClasseLeçonActTyprep'!$I:$L,4,0))), VLOOKUP(CONCATENATE(MID($H151,1,LEN($H151)-2),"--*",$G151),'Question ClasseLeçonActTyprep'!$I:$L,4,0), IF(NOT(ISNA(VLOOKUP(CONCATENATE(MID($H151,1,LEN($H151)-4),"---*",$G151),'Question ClasseLeçonActTyprep'!$I:$L,4,0))), VLOOKUP(CONCATENATE(MID($H151,1,LEN($H151)-4),"---*",$G151),'Question ClasseLeçonActTyprep'!$I:$L,4,0), IF(NOT(ISNA(VLOOKUP(CONCATENATE(MID($H151,1,LEN($H151)-5),"----*",$G151),'Question ClasseLeçonActTyprep'!$I:$L,4,0))), VLOOKUP(CONCATENATE(MID($H151,1,LEN($H151)-6),"----*",$G151),'Question ClasseLeçonActTyprep'!$I:$L,4,0), 0))))</f>
        <v>0</v>
      </c>
      <c r="N151" s="86" t="str">
        <f t="shared" si="10"/>
        <v>La &lt;valeur&gt; d'un dé c'est le &lt;nombre&gt; de points sur la face du dessus</v>
      </c>
      <c r="O151" s="93" t="str">
        <f t="shared" si="11"/>
        <v>INSERT INTO `activite_clnt` (nom, description, objectif, consigne, typrep, num_activite, fk_classe_id, fk_lesson_id, fk_natureactiv_id) VALUES ('Apprendre à déchiffrer les symboles numériques (points, traits) - Introduction/Initiation', 'Un exercice à trous', 'L''enfant doit savoir déchiffrer les symboles numériques (points, traits)', 'La &lt;valeur&gt; d''un dé c''est le &lt;nombre&gt; de points sur la face du dessus', 'T', '1', 'GSM', 'DL', 'I');</v>
      </c>
    </row>
    <row r="152" spans="1:15" s="87" customFormat="1" ht="58" x14ac:dyDescent="0.35">
      <c r="A152" s="12" t="s">
        <v>75</v>
      </c>
      <c r="B152" s="85" t="s">
        <v>716</v>
      </c>
      <c r="C152" s="9" t="str">
        <f t="shared" si="8"/>
        <v>GSM-DL</v>
      </c>
      <c r="D152" s="85" t="s">
        <v>637</v>
      </c>
      <c r="E152" s="85" t="str">
        <f>VLOOKUP(D152,'Phase apprent &amp; Nature activ'!A$11:B$14,2,0)</f>
        <v>Introduction/Initiation</v>
      </c>
      <c r="F152" s="85">
        <v>2</v>
      </c>
      <c r="G152" s="85" t="s">
        <v>735</v>
      </c>
      <c r="H152" s="85" t="str">
        <f t="shared" si="9"/>
        <v>GSM-DL-I-2-B1</v>
      </c>
      <c r="I152" s="48" t="str">
        <f>CONCATENATE(VLOOKUP(CONCATENATE(A152,"-",B152,"-",D152,"-",F152),'Activités par classe-leçon-nat'!G:H,2,0)," - ",E152)</f>
        <v>Apprendre à lire les chiffres arabes - Introduction/Initiation</v>
      </c>
      <c r="J152" s="48" t="str">
        <f>VLOOKUP(CONCATENATE($A152,"-",$B152,"-",$D152,"-",$F152),'Activités par classe-leçon-nat'!G:J,3,0)</f>
        <v>L'enfant doit savoir lire les chiffres arabes</v>
      </c>
      <c r="K152" s="48" t="str">
        <f>VLOOKUP(G152,'Type Exo'!A:C,3,0)</f>
        <v>Exercice où il faut trouver la bonne réponse parmi 2 possibles</v>
      </c>
      <c r="L152" s="48" t="s">
        <v>996</v>
      </c>
      <c r="M152" s="48">
        <f>IF(NOT(ISNA(VLOOKUP(CONCATENATE($H152,"-",$G152),'Question ClasseLeçonActTyprep'!$I:$L,4,0))), VLOOKUP(CONCATENATE($H152,"-",$G152),'Question ClasseLeçonActTyprep'!$I:$L,4,0), IF(NOT(ISNA(VLOOKUP(CONCATENATE(MID($H152,1,LEN($H152)-2),"--*",$G152),'Question ClasseLeçonActTyprep'!$I:$L,4,0))), VLOOKUP(CONCATENATE(MID($H152,1,LEN($H152)-2),"--*",$G152),'Question ClasseLeçonActTyprep'!$I:$L,4,0), IF(NOT(ISNA(VLOOKUP(CONCATENATE(MID($H152,1,LEN($H152)-4),"---*",$G152),'Question ClasseLeçonActTyprep'!$I:$L,4,0))), VLOOKUP(CONCATENATE(MID($H152,1,LEN($H152)-4),"---*",$G152),'Question ClasseLeçonActTyprep'!$I:$L,4,0), IF(NOT(ISNA(VLOOKUP(CONCATENATE(MID($H152,1,LEN($H152)-5),"----*",$G152),'Question ClasseLeçonActTyprep'!$I:$L,4,0))), VLOOKUP(CONCATENATE(MID($H152,1,LEN($H152)-6),"----*",$G152),'Question ClasseLeçonActTyprep'!$I:$L,4,0), 0))))</f>
        <v>0</v>
      </c>
      <c r="N152" s="86" t="str">
        <f t="shared" si="10"/>
        <v>Quel dessin correspond au même nombre de lapins que le nombre indiqué ?</v>
      </c>
      <c r="O152" s="93" t="str">
        <f t="shared" si="11"/>
        <v>INSERT INTO `activite_clnt` (nom, description, objectif, consigne, typrep, num_activite, fk_classe_id, fk_lesson_id, fk_natureactiv_id) VALUES ('Apprendre à lire les chiffres arabes - Introduction/Initiation', 'Exercice où il faut trouver la bonne réponse parmi 2 possibles', 'L''enfant doit savoir lire les chiffres arabes', 'Quel dessin correspond au même nombre de lapins que le nombre indiqué ?', 'B1', '2', 'GSM', 'DL', 'I');</v>
      </c>
    </row>
    <row r="153" spans="1:15" s="87" customFormat="1" ht="72.5" x14ac:dyDescent="0.35">
      <c r="A153" s="12" t="s">
        <v>75</v>
      </c>
      <c r="B153" s="85" t="s">
        <v>716</v>
      </c>
      <c r="C153" s="9" t="str">
        <f t="shared" si="8"/>
        <v>GSM-DL</v>
      </c>
      <c r="D153" s="85" t="s">
        <v>637</v>
      </c>
      <c r="E153" s="85" t="str">
        <f>VLOOKUP(D153,'Phase apprent &amp; Nature activ'!A$11:B$14,2,0)</f>
        <v>Introduction/Initiation</v>
      </c>
      <c r="F153" s="85">
        <v>2</v>
      </c>
      <c r="G153" s="85" t="s">
        <v>951</v>
      </c>
      <c r="H153" s="85" t="str">
        <f t="shared" si="9"/>
        <v>GSM-DL-I-2-B2</v>
      </c>
      <c r="I153" s="48" t="str">
        <f>CONCATENATE(VLOOKUP(CONCATENATE(A153,"-",B153,"-",D153,"-",F153),'Activités par classe-leçon-nat'!G:H,2,0)," - ",E153)</f>
        <v>Apprendre à lire les chiffres arabes - Introduction/Initiation</v>
      </c>
      <c r="J153" s="48" t="str">
        <f>VLOOKUP(CONCATENATE($A153,"-",$B153,"-",$D153,"-",$F153),'Activités par classe-leçon-nat'!G:J,3,0)</f>
        <v>L'enfant doit savoir lire les chiffres arabes</v>
      </c>
      <c r="K153" s="48" t="str">
        <f>VLOOKUP(G153,'Type Exo'!A:C,3,0)</f>
        <v>Exercice où il faut trouver la bonne réponse parmi 2 possibles (question alternative)</v>
      </c>
      <c r="L153" s="48" t="s">
        <v>996</v>
      </c>
      <c r="M153" s="48">
        <f>IF(NOT(ISNA(VLOOKUP(CONCATENATE($H153,"-",$G153),'Question ClasseLeçonActTyprep'!$I:$L,4,0))), VLOOKUP(CONCATENATE($H153,"-",$G153),'Question ClasseLeçonActTyprep'!$I:$L,4,0), IF(NOT(ISNA(VLOOKUP(CONCATENATE(MID($H153,1,LEN($H153)-2),"--*",$G153),'Question ClasseLeçonActTyprep'!$I:$L,4,0))), VLOOKUP(CONCATENATE(MID($H153,1,LEN($H153)-2),"--*",$G153),'Question ClasseLeçonActTyprep'!$I:$L,4,0), IF(NOT(ISNA(VLOOKUP(CONCATENATE(MID($H153,1,LEN($H153)-4),"---*",$G153),'Question ClasseLeçonActTyprep'!$I:$L,4,0))), VLOOKUP(CONCATENATE(MID($H153,1,LEN($H153)-4),"---*",$G153),'Question ClasseLeçonActTyprep'!$I:$L,4,0), IF(NOT(ISNA(VLOOKUP(CONCATENATE(MID($H153,1,LEN($H153)-5),"----*",$G153),'Question ClasseLeçonActTyprep'!$I:$L,4,0))), VLOOKUP(CONCATENATE(MID($H153,1,LEN($H153)-6),"----*",$G153),'Question ClasseLeçonActTyprep'!$I:$L,4,0), 0))))</f>
        <v>0</v>
      </c>
      <c r="N153" s="86" t="str">
        <f t="shared" si="10"/>
        <v>Quel dessin correspond au même nombre de lapins que le nombre indiqué ?</v>
      </c>
      <c r="O153" s="93" t="str">
        <f t="shared" si="11"/>
        <v>INSERT INTO `activite_clnt` (nom, description, objectif, consigne, typrep, num_activite, fk_classe_id, fk_lesson_id, fk_natureactiv_id) VALUES ('Apprendre à lire les chiffres arabes - Introduction/Initiation', 'Exercice où il faut trouver la bonne réponse parmi 2 possibles (question alternative)', 'L''enfant doit savoir lire les chiffres arabes', 'Quel dessin correspond au même nombre de lapins que le nombre indiqué ?', 'B2', '2', 'GSM', 'DL', 'I');</v>
      </c>
    </row>
    <row r="154" spans="1:15" s="87" customFormat="1" ht="58" x14ac:dyDescent="0.35">
      <c r="A154" s="12" t="s">
        <v>75</v>
      </c>
      <c r="B154" s="85" t="s">
        <v>716</v>
      </c>
      <c r="C154" s="9" t="str">
        <f t="shared" si="8"/>
        <v>GSM-DL</v>
      </c>
      <c r="D154" s="85" t="s">
        <v>637</v>
      </c>
      <c r="E154" s="85" t="str">
        <f>VLOOKUP(D154,'Phase apprent &amp; Nature activ'!A$11:B$14,2,0)</f>
        <v>Introduction/Initiation</v>
      </c>
      <c r="F154" s="85">
        <v>2</v>
      </c>
      <c r="G154" s="85" t="s">
        <v>952</v>
      </c>
      <c r="H154" s="85" t="str">
        <f t="shared" si="9"/>
        <v>GSM-DL-I-2-Q1</v>
      </c>
      <c r="I154" s="48" t="str">
        <f>CONCATENATE(VLOOKUP(CONCATENATE(A154,"-",B154,"-",D154,"-",F154),'Activités par classe-leçon-nat'!G:H,2,0)," - ",E154)</f>
        <v>Apprendre à lire les chiffres arabes - Introduction/Initiation</v>
      </c>
      <c r="J154" s="48" t="str">
        <f>VLOOKUP(CONCATENATE($A154,"-",$B154,"-",$D154,"-",$F154),'Activités par classe-leçon-nat'!G:J,3,0)</f>
        <v>L'enfant doit savoir lire les chiffres arabes</v>
      </c>
      <c r="K154" s="48" t="str">
        <f>VLOOKUP(G154,'Type Exo'!A:C,3,0)</f>
        <v>Un exercice de type QCM</v>
      </c>
      <c r="L154" s="48" t="s">
        <v>996</v>
      </c>
      <c r="M154" s="48">
        <f>IF(NOT(ISNA(VLOOKUP(CONCATENATE($H154,"-",$G154),'Question ClasseLeçonActTyprep'!$I:$L,4,0))), VLOOKUP(CONCATENATE($H154,"-",$G154),'Question ClasseLeçonActTyprep'!$I:$L,4,0), IF(NOT(ISNA(VLOOKUP(CONCATENATE(MID($H154,1,LEN($H154)-2),"--*",$G154),'Question ClasseLeçonActTyprep'!$I:$L,4,0))), VLOOKUP(CONCATENATE(MID($H154,1,LEN($H154)-2),"--*",$G154),'Question ClasseLeçonActTyprep'!$I:$L,4,0), IF(NOT(ISNA(VLOOKUP(CONCATENATE(MID($H154,1,LEN($H154)-4),"---*",$G154),'Question ClasseLeçonActTyprep'!$I:$L,4,0))), VLOOKUP(CONCATENATE(MID($H154,1,LEN($H154)-4),"---*",$G154),'Question ClasseLeçonActTyprep'!$I:$L,4,0), IF(NOT(ISNA(VLOOKUP(CONCATENATE(MID($H154,1,LEN($H154)-5),"----*",$G154),'Question ClasseLeçonActTyprep'!$I:$L,4,0))), VLOOKUP(CONCATENATE(MID($H154,1,LEN($H154)-6),"----*",$G154),'Question ClasseLeçonActTyprep'!$I:$L,4,0), 0))))</f>
        <v>0</v>
      </c>
      <c r="N154" s="86" t="str">
        <f t="shared" si="10"/>
        <v>Quel dessin correspond au même nombre de lapins que le nombre indiqué ?</v>
      </c>
      <c r="O154" s="93" t="str">
        <f t="shared" si="11"/>
        <v>INSERT INTO `activite_clnt` (nom, description, objectif, consigne, typrep, num_activite, fk_classe_id, fk_lesson_id, fk_natureactiv_id) VALUES ('Apprendre à lire les chiffres arabes - Introduction/Initiation', 'Un exercice de type QCM', 'L''enfant doit savoir lire les chiffres arabes', 'Quel dessin correspond au même nombre de lapins que le nombre indiqué ?', 'Q1', '2', 'GSM', 'DL', 'I');</v>
      </c>
    </row>
    <row r="155" spans="1:15" s="87" customFormat="1" ht="58" x14ac:dyDescent="0.35">
      <c r="A155" s="12" t="s">
        <v>75</v>
      </c>
      <c r="B155" s="85" t="s">
        <v>716</v>
      </c>
      <c r="C155" s="9" t="str">
        <f t="shared" si="8"/>
        <v>GSM-DL</v>
      </c>
      <c r="D155" s="85" t="s">
        <v>637</v>
      </c>
      <c r="E155" s="85" t="str">
        <f>VLOOKUP(D155,'Phase apprent &amp; Nature activ'!A$11:B$14,2,0)</f>
        <v>Introduction/Initiation</v>
      </c>
      <c r="F155" s="85">
        <v>2</v>
      </c>
      <c r="G155" s="85" t="s">
        <v>953</v>
      </c>
      <c r="H155" s="85" t="str">
        <f t="shared" si="9"/>
        <v>GSM-DL-I-2-Q2</v>
      </c>
      <c r="I155" s="48" t="str">
        <f>CONCATENATE(VLOOKUP(CONCATENATE(A155,"-",B155,"-",D155,"-",F155),'Activités par classe-leçon-nat'!G:H,2,0)," - ",E155)</f>
        <v>Apprendre à lire les chiffres arabes - Introduction/Initiation</v>
      </c>
      <c r="J155" s="48" t="str">
        <f>VLOOKUP(CONCATENATE($A155,"-",$B155,"-",$D155,"-",$F155),'Activités par classe-leçon-nat'!G:J,3,0)</f>
        <v>L'enfant doit savoir lire les chiffres arabes</v>
      </c>
      <c r="K155" s="48" t="str">
        <f>VLOOKUP(G155,'Type Exo'!A:C,3,0)</f>
        <v>Un exercice de type QCM (question alternative / trouver l'intrus)</v>
      </c>
      <c r="L155" s="48" t="s">
        <v>996</v>
      </c>
      <c r="M155" s="48">
        <f>IF(NOT(ISNA(VLOOKUP(CONCATENATE($H155,"-",$G155),'Question ClasseLeçonActTyprep'!$I:$L,4,0))), VLOOKUP(CONCATENATE($H155,"-",$G155),'Question ClasseLeçonActTyprep'!$I:$L,4,0), IF(NOT(ISNA(VLOOKUP(CONCATENATE(MID($H155,1,LEN($H155)-2),"--*",$G155),'Question ClasseLeçonActTyprep'!$I:$L,4,0))), VLOOKUP(CONCATENATE(MID($H155,1,LEN($H155)-2),"--*",$G155),'Question ClasseLeçonActTyprep'!$I:$L,4,0), IF(NOT(ISNA(VLOOKUP(CONCATENATE(MID($H155,1,LEN($H155)-4),"---*",$G155),'Question ClasseLeçonActTyprep'!$I:$L,4,0))), VLOOKUP(CONCATENATE(MID($H155,1,LEN($H155)-4),"---*",$G155),'Question ClasseLeçonActTyprep'!$I:$L,4,0), IF(NOT(ISNA(VLOOKUP(CONCATENATE(MID($H155,1,LEN($H155)-5),"----*",$G155),'Question ClasseLeçonActTyprep'!$I:$L,4,0))), VLOOKUP(CONCATENATE(MID($H155,1,LEN($H155)-6),"----*",$G155),'Question ClasseLeçonActTyprep'!$I:$L,4,0), 0))))</f>
        <v>0</v>
      </c>
      <c r="N155" s="86" t="str">
        <f t="shared" si="10"/>
        <v>Quel dessin correspond au même nombre de lapins que le nombre indiqué ?</v>
      </c>
      <c r="O155" s="93" t="str">
        <f t="shared" si="11"/>
        <v>INSERT INTO `activite_clnt` (nom, description, objectif, consigne, typrep, num_activite, fk_classe_id, fk_lesson_id, fk_natureactiv_id) VALUES ('Apprendre à lire les chiffres arabes - Introduction/Initiation', 'Un exercice de type QCM (question alternative / trouver l''intrus)', 'L''enfant doit savoir lire les chiffres arabes', 'Quel dessin correspond au même nombre de lapins que le nombre indiqué ?', 'Q2', '2', 'GSM', 'DL', 'I');</v>
      </c>
    </row>
    <row r="156" spans="1:15" s="87" customFormat="1" ht="58" x14ac:dyDescent="0.35">
      <c r="A156" s="12" t="s">
        <v>75</v>
      </c>
      <c r="B156" s="85" t="s">
        <v>716</v>
      </c>
      <c r="C156" s="9" t="str">
        <f t="shared" si="8"/>
        <v>GSM-DL</v>
      </c>
      <c r="D156" s="85" t="s">
        <v>637</v>
      </c>
      <c r="E156" s="85" t="str">
        <f>VLOOKUP(D156,'Phase apprent &amp; Nature activ'!A$11:B$14,2,0)</f>
        <v>Introduction/Initiation</v>
      </c>
      <c r="F156" s="85">
        <v>2</v>
      </c>
      <c r="G156" s="85" t="s">
        <v>87</v>
      </c>
      <c r="H156" s="85" t="str">
        <f t="shared" si="9"/>
        <v>GSM-DL-I-2-M</v>
      </c>
      <c r="I156" s="48" t="str">
        <f>CONCATENATE(VLOOKUP(CONCATENATE(A156,"-",B156,"-",D156,"-",F156),'Activités par classe-leçon-nat'!G:H,2,0)," - ",E156)</f>
        <v>Apprendre à lire les chiffres arabes - Introduction/Initiation</v>
      </c>
      <c r="J156" s="48" t="str">
        <f>VLOOKUP(CONCATENATE($A156,"-",$B156,"-",$D156,"-",$F156),'Activités par classe-leçon-nat'!G:J,3,0)</f>
        <v>L'enfant doit savoir lire les chiffres arabes</v>
      </c>
      <c r="K156" s="48" t="str">
        <f>VLOOKUP(G156,'Type Exo'!A:C,3,0)</f>
        <v>Un exercice de type Memory</v>
      </c>
      <c r="L156" s="48" t="s">
        <v>997</v>
      </c>
      <c r="M156" s="48">
        <f>IF(NOT(ISNA(VLOOKUP(CONCATENATE($H156,"-",$G156),'Question ClasseLeçonActTyprep'!$I:$L,4,0))), VLOOKUP(CONCATENATE($H156,"-",$G156),'Question ClasseLeçonActTyprep'!$I:$L,4,0), IF(NOT(ISNA(VLOOKUP(CONCATENATE(MID($H156,1,LEN($H156)-2),"--*",$G156),'Question ClasseLeçonActTyprep'!$I:$L,4,0))), VLOOKUP(CONCATENATE(MID($H156,1,LEN($H156)-2),"--*",$G156),'Question ClasseLeçonActTyprep'!$I:$L,4,0), IF(NOT(ISNA(VLOOKUP(CONCATENATE(MID($H156,1,LEN($H156)-4),"---*",$G156),'Question ClasseLeçonActTyprep'!$I:$L,4,0))), VLOOKUP(CONCATENATE(MID($H156,1,LEN($H156)-4),"---*",$G156),'Question ClasseLeçonActTyprep'!$I:$L,4,0), IF(NOT(ISNA(VLOOKUP(CONCATENATE(MID($H156,1,LEN($H156)-5),"----*",$G156),'Question ClasseLeçonActTyprep'!$I:$L,4,0))), VLOOKUP(CONCATENATE(MID($H156,1,LEN($H156)-6),"----*",$G156),'Question ClasseLeçonActTyprep'!$I:$L,4,0), 0))))</f>
        <v>0</v>
      </c>
      <c r="N156" s="86" t="str">
        <f t="shared" si="10"/>
        <v>Associe les cartes qui représentent le même nombre (exemple : le dessin "3 lapins" va avec 3)</v>
      </c>
      <c r="O156" s="93" t="str">
        <f t="shared" si="11"/>
        <v>INSERT INTO `activite_clnt` (nom, description, objectif, consigne, typrep, num_activite, fk_classe_id, fk_lesson_id, fk_natureactiv_id) VALUES ('Apprendre à lire les chiffres arabes - Introduction/Initiation', 'Un exercice de type Memory', 'L''enfant doit savoir lire les chiffres arabes', 'Associe les cartes qui représentent le même nombre (exemple : le dessin "3 lapins" va avec 3)', 'M', '2', 'GSM', 'DL', 'I');</v>
      </c>
    </row>
    <row r="157" spans="1:15" s="87" customFormat="1" ht="58" x14ac:dyDescent="0.35">
      <c r="A157" s="12" t="s">
        <v>75</v>
      </c>
      <c r="B157" s="85" t="s">
        <v>716</v>
      </c>
      <c r="C157" s="9" t="str">
        <f t="shared" si="8"/>
        <v>GSM-DL</v>
      </c>
      <c r="D157" s="85" t="s">
        <v>637</v>
      </c>
      <c r="E157" s="85" t="str">
        <f>VLOOKUP(D157,'Phase apprent &amp; Nature activ'!A$11:B$14,2,0)</f>
        <v>Introduction/Initiation</v>
      </c>
      <c r="F157" s="85">
        <v>2</v>
      </c>
      <c r="G157" s="85" t="s">
        <v>628</v>
      </c>
      <c r="H157" s="85" t="str">
        <f t="shared" si="9"/>
        <v>GSM-DL-I-2-P</v>
      </c>
      <c r="I157" s="48" t="str">
        <f>CONCATENATE(VLOOKUP(CONCATENATE(A157,"-",B157,"-",D157,"-",F157),'Activités par classe-leçon-nat'!G:H,2,0)," - ",E157)</f>
        <v>Apprendre à lire les chiffres arabes - Introduction/Initiation</v>
      </c>
      <c r="J157" s="48" t="str">
        <f>VLOOKUP(CONCATENATE($A157,"-",$B157,"-",$D157,"-",$F157),'Activités par classe-leçon-nat'!G:J,3,0)</f>
        <v>L'enfant doit savoir lire les chiffres arabes</v>
      </c>
      <c r="K157" s="48" t="str">
        <f>VLOOKUP(G157,'Type Exo'!A:C,3,0)</f>
        <v>Un exercice où il faut relier des items entre eux par paire</v>
      </c>
      <c r="L157" s="48" t="s">
        <v>998</v>
      </c>
      <c r="M157" s="48">
        <f>IF(NOT(ISNA(VLOOKUP(CONCATENATE($H157,"-",$G157),'Question ClasseLeçonActTyprep'!$I:$L,4,0))), VLOOKUP(CONCATENATE($H157,"-",$G157),'Question ClasseLeçonActTyprep'!$I:$L,4,0), IF(NOT(ISNA(VLOOKUP(CONCATENATE(MID($H157,1,LEN($H157)-2),"--*",$G157),'Question ClasseLeçonActTyprep'!$I:$L,4,0))), VLOOKUP(CONCATENATE(MID($H157,1,LEN($H157)-2),"--*",$G157),'Question ClasseLeçonActTyprep'!$I:$L,4,0), IF(NOT(ISNA(VLOOKUP(CONCATENATE(MID($H157,1,LEN($H157)-4),"---*",$G157),'Question ClasseLeçonActTyprep'!$I:$L,4,0))), VLOOKUP(CONCATENATE(MID($H157,1,LEN($H157)-4),"---*",$G157),'Question ClasseLeçonActTyprep'!$I:$L,4,0), IF(NOT(ISNA(VLOOKUP(CONCATENATE(MID($H157,1,LEN($H157)-5),"----*",$G157),'Question ClasseLeçonActTyprep'!$I:$L,4,0))), VLOOKUP(CONCATENATE(MID($H157,1,LEN($H157)-6),"----*",$G157),'Question ClasseLeçonActTyprep'!$I:$L,4,0), 0))))</f>
        <v>0</v>
      </c>
      <c r="N157" s="86" t="str">
        <f t="shared" si="10"/>
        <v>Relie les dessins avec le nombre de lapins</v>
      </c>
      <c r="O157" s="93" t="str">
        <f t="shared" si="11"/>
        <v>INSERT INTO `activite_clnt` (nom, description, objectif, consigne, typrep, num_activite, fk_classe_id, fk_lesson_id, fk_natureactiv_id) VALUES ('Apprendre à lire les chiffres arabes - Introduction/Initiation', 'Un exercice où il faut relier des items entre eux par paire', 'L''enfant doit savoir lire les chiffres arabes', 'Relie les dessins avec le nombre de lapins', 'P', '2', 'GSM', 'DL', 'I');</v>
      </c>
    </row>
    <row r="158" spans="1:15" s="87" customFormat="1" ht="58" x14ac:dyDescent="0.35">
      <c r="A158" s="12" t="s">
        <v>75</v>
      </c>
      <c r="B158" s="85" t="s">
        <v>716</v>
      </c>
      <c r="C158" s="9" t="str">
        <f t="shared" si="8"/>
        <v>GSM-DL</v>
      </c>
      <c r="D158" s="85" t="s">
        <v>637</v>
      </c>
      <c r="E158" s="85" t="str">
        <f>VLOOKUP(D158,'Phase apprent &amp; Nature activ'!A$11:B$14,2,0)</f>
        <v>Introduction/Initiation</v>
      </c>
      <c r="F158" s="85">
        <v>2</v>
      </c>
      <c r="G158" s="85" t="s">
        <v>835</v>
      </c>
      <c r="H158" s="85" t="str">
        <f t="shared" si="9"/>
        <v>GSM-DL-I-2-T</v>
      </c>
      <c r="I158" s="48" t="str">
        <f>CONCATENATE(VLOOKUP(CONCATENATE(A158,"-",B158,"-",D158,"-",F158),'Activités par classe-leçon-nat'!G:H,2,0)," - ",E158)</f>
        <v>Apprendre à lire les chiffres arabes - Introduction/Initiation</v>
      </c>
      <c r="J158" s="48" t="str">
        <f>VLOOKUP(CONCATENATE($A158,"-",$B158,"-",$D158,"-",$F158),'Activités par classe-leçon-nat'!G:J,3,0)</f>
        <v>L'enfant doit savoir lire les chiffres arabes</v>
      </c>
      <c r="K158" s="48" t="str">
        <f>VLOOKUP(G158,'Type Exo'!A:C,3,0)</f>
        <v>Un exercice à trous</v>
      </c>
      <c r="L158" s="48" t="s">
        <v>999</v>
      </c>
      <c r="M158" s="48">
        <f>IF(NOT(ISNA(VLOOKUP(CONCATENATE($H158,"-",$G158),'Question ClasseLeçonActTyprep'!$I:$L,4,0))), VLOOKUP(CONCATENATE($H158,"-",$G158),'Question ClasseLeçonActTyprep'!$I:$L,4,0), IF(NOT(ISNA(VLOOKUP(CONCATENATE(MID($H158,1,LEN($H158)-2),"--*",$G158),'Question ClasseLeçonActTyprep'!$I:$L,4,0))), VLOOKUP(CONCATENATE(MID($H158,1,LEN($H158)-2),"--*",$G158),'Question ClasseLeçonActTyprep'!$I:$L,4,0), IF(NOT(ISNA(VLOOKUP(CONCATENATE(MID($H158,1,LEN($H158)-4),"---*",$G158),'Question ClasseLeçonActTyprep'!$I:$L,4,0))), VLOOKUP(CONCATENATE(MID($H158,1,LEN($H158)-4),"---*",$G158),'Question ClasseLeçonActTyprep'!$I:$L,4,0), IF(NOT(ISNA(VLOOKUP(CONCATENATE(MID($H158,1,LEN($H158)-5),"----*",$G158),'Question ClasseLeçonActTyprep'!$I:$L,4,0))), VLOOKUP(CONCATENATE(MID($H158,1,LEN($H158)-6),"----*",$G158),'Question ClasseLeçonActTyprep'!$I:$L,4,0), 0))))</f>
        <v>0</v>
      </c>
      <c r="N158" s="86" t="str">
        <f t="shared" si="10"/>
        <v>Un &lt;nombre&gt; est écrit en chiffres &lt;arabes&gt; ou en lettres &lt;latines&gt;</v>
      </c>
      <c r="O158" s="93" t="str">
        <f t="shared" si="11"/>
        <v>INSERT INTO `activite_clnt` (nom, description, objectif, consigne, typrep, num_activite, fk_classe_id, fk_lesson_id, fk_natureactiv_id) VALUES ('Apprendre à lire les chiffres arabes - Introduction/Initiation', 'Un exercice à trous', 'L''enfant doit savoir lire les chiffres arabes', 'Un &lt;nombre&gt; est écrit en chiffres &lt;arabes&gt; ou en lettres &lt;latines&gt;', 'T', '2', 'GSM', 'DL', 'I');</v>
      </c>
    </row>
    <row r="159" spans="1:15" s="87" customFormat="1" ht="72.5" x14ac:dyDescent="0.35">
      <c r="A159" s="12" t="s">
        <v>75</v>
      </c>
      <c r="B159" s="85" t="s">
        <v>716</v>
      </c>
      <c r="C159" s="9" t="str">
        <f t="shared" si="8"/>
        <v>GSM-DL</v>
      </c>
      <c r="D159" s="85" t="s">
        <v>87</v>
      </c>
      <c r="E159" s="85" t="s">
        <v>773</v>
      </c>
      <c r="F159" s="85">
        <v>1</v>
      </c>
      <c r="G159" s="85" t="s">
        <v>735</v>
      </c>
      <c r="H159" s="85" t="str">
        <f t="shared" si="9"/>
        <v>GSM-DL-M-1-B1</v>
      </c>
      <c r="I159" s="48" t="str">
        <f>CONCATENATE(VLOOKUP(CONCATENATE(A159,"-",B159,"-",D159,"-",F159),'Activités par classe-leçon-nat'!G:H,2,0)," - ",E159)</f>
        <v>Apprendre à déchiffrer les symboles numériques (points, traits), puis les chiffres arabes; en manipulant des dés, des dominos, des cubes avec les chiffres arabes - Manipulation</v>
      </c>
      <c r="J159" s="48" t="str">
        <f>VLOOKUP(CONCATENATE($A159,"-",$B159,"-",$D159,"-",$F159),'Activités par classe-leçon-nat'!G:J,3,0)</f>
        <v>L'enfant doit savoir lire les chiffres écrits sur un dé, d'abord en les comptant</v>
      </c>
      <c r="K159" s="48" t="str">
        <f>VLOOKUP(G159,'Type Exo'!A:C,3,0)</f>
        <v>Exercice où il faut trouver la bonne réponse parmi 2 possibles</v>
      </c>
      <c r="L159" s="48" t="s">
        <v>991</v>
      </c>
      <c r="M159" s="48">
        <f>IF(NOT(ISNA(VLOOKUP(CONCATENATE($H159,"-",$G159),'Question ClasseLeçonActTyprep'!$I:$L,4,0))), VLOOKUP(CONCATENATE($H159,"-",$G159),'Question ClasseLeçonActTyprep'!$I:$L,4,0), IF(NOT(ISNA(VLOOKUP(CONCATENATE(MID($H159,1,LEN($H159)-2),"--*",$G159),'Question ClasseLeçonActTyprep'!$I:$L,4,0))), VLOOKUP(CONCATENATE(MID($H159,1,LEN($H159)-2),"--*",$G159),'Question ClasseLeçonActTyprep'!$I:$L,4,0), IF(NOT(ISNA(VLOOKUP(CONCATENATE(MID($H159,1,LEN($H159)-4),"---*",$G159),'Question ClasseLeçonActTyprep'!$I:$L,4,0))), VLOOKUP(CONCATENATE(MID($H159,1,LEN($H159)-4),"---*",$G159),'Question ClasseLeçonActTyprep'!$I:$L,4,0), IF(NOT(ISNA(VLOOKUP(CONCATENATE(MID($H159,1,LEN($H159)-5),"----*",$G159),'Question ClasseLeçonActTyprep'!$I:$L,4,0))), VLOOKUP(CONCATENATE(MID($H159,1,LEN($H159)-6),"----*",$G159),'Question ClasseLeçonActTyprep'!$I:$L,4,0), 0))))</f>
        <v>0</v>
      </c>
      <c r="N159" s="86" t="str">
        <f t="shared" si="10"/>
        <v>Ce dé indique la valeur ?</v>
      </c>
      <c r="O159"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'Exercice où il faut trouver la bonne réponse parmi 2 possibles', 'L''enfant doit savoir lire les chiffres écrits sur un dé, d''abord en les comptant', 'Ce dé indique la valeur ?', 'B1', '1', 'GSM', 'DL', 'M');</v>
      </c>
    </row>
    <row r="160" spans="1:15" s="87" customFormat="1" ht="87" x14ac:dyDescent="0.35">
      <c r="A160" s="12" t="s">
        <v>75</v>
      </c>
      <c r="B160" s="85" t="s">
        <v>716</v>
      </c>
      <c r="C160" s="9" t="str">
        <f t="shared" si="8"/>
        <v>GSM-DL</v>
      </c>
      <c r="D160" s="85" t="s">
        <v>87</v>
      </c>
      <c r="E160" s="85" t="s">
        <v>773</v>
      </c>
      <c r="F160" s="85">
        <v>1</v>
      </c>
      <c r="G160" s="85" t="s">
        <v>951</v>
      </c>
      <c r="H160" s="85" t="str">
        <f t="shared" si="9"/>
        <v>GSM-DL-M-1-B2</v>
      </c>
      <c r="I160" s="48" t="str">
        <f>CONCATENATE(VLOOKUP(CONCATENATE(A160,"-",B160,"-",D160,"-",F160),'Activités par classe-leçon-nat'!G:H,2,0)," - ",E160)</f>
        <v>Apprendre à déchiffrer les symboles numériques (points, traits), puis les chiffres arabes; en manipulant des dés, des dominos, des cubes avec les chiffres arabes - Manipulation</v>
      </c>
      <c r="J160" s="48" t="str">
        <f>VLOOKUP(CONCATENATE($A160,"-",$B160,"-",$D160,"-",$F160),'Activités par classe-leçon-nat'!G:J,3,0)</f>
        <v>L'enfant doit savoir lire les chiffres écrits sur un dé, d'abord en les comptant</v>
      </c>
      <c r="K160" s="48" t="str">
        <f>VLOOKUP(G160,'Type Exo'!A:C,3,0)</f>
        <v>Exercice où il faut trouver la bonne réponse parmi 2 possibles (question alternative)</v>
      </c>
      <c r="L160" s="48" t="s">
        <v>1000</v>
      </c>
      <c r="M160" s="48">
        <f>IF(NOT(ISNA(VLOOKUP(CONCATENATE($H160,"-",$G160),'Question ClasseLeçonActTyprep'!$I:$L,4,0))), VLOOKUP(CONCATENATE($H160,"-",$G160),'Question ClasseLeçonActTyprep'!$I:$L,4,0), IF(NOT(ISNA(VLOOKUP(CONCATENATE(MID($H160,1,LEN($H160)-2),"--*",$G160),'Question ClasseLeçonActTyprep'!$I:$L,4,0))), VLOOKUP(CONCATENATE(MID($H160,1,LEN($H160)-2),"--*",$G160),'Question ClasseLeçonActTyprep'!$I:$L,4,0), IF(NOT(ISNA(VLOOKUP(CONCATENATE(MID($H160,1,LEN($H160)-4),"---*",$G160),'Question ClasseLeçonActTyprep'!$I:$L,4,0))), VLOOKUP(CONCATENATE(MID($H160,1,LEN($H160)-4),"---*",$G160),'Question ClasseLeçonActTyprep'!$I:$L,4,0), IF(NOT(ISNA(VLOOKUP(CONCATENATE(MID($H160,1,LEN($H160)-5),"----*",$G160),'Question ClasseLeçonActTyprep'!$I:$L,4,0))), VLOOKUP(CONCATENATE(MID($H160,1,LEN($H160)-6),"----*",$G160),'Question ClasseLeçonActTyprep'!$I:$L,4,0), 0))))</f>
        <v>0</v>
      </c>
      <c r="N160" s="86" t="str">
        <f t="shared" si="10"/>
        <v>Quelle valeur n'est pas représentée sur ces dés ?</v>
      </c>
      <c r="O160"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'Exercice où il faut trouver la bonne réponse parmi 2 possibles (question alternative)', 'L''enfant doit savoir lire les chiffres écrits sur un dé, d''abord en les comptant', 'Quelle valeur n''est pas représentée sur ces dés ?', 'B2', '1', 'GSM', 'DL', 'M');</v>
      </c>
    </row>
    <row r="161" spans="1:15" s="87" customFormat="1" ht="72.5" x14ac:dyDescent="0.35">
      <c r="A161" s="12" t="s">
        <v>75</v>
      </c>
      <c r="B161" s="85" t="s">
        <v>716</v>
      </c>
      <c r="C161" s="9" t="str">
        <f t="shared" si="8"/>
        <v>GSM-DL</v>
      </c>
      <c r="D161" s="85" t="s">
        <v>87</v>
      </c>
      <c r="E161" s="85" t="s">
        <v>773</v>
      </c>
      <c r="F161" s="85">
        <v>1</v>
      </c>
      <c r="G161" s="85" t="s">
        <v>952</v>
      </c>
      <c r="H161" s="85" t="str">
        <f t="shared" si="9"/>
        <v>GSM-DL-M-1-Q1</v>
      </c>
      <c r="I161" s="48" t="str">
        <f>CONCATENATE(VLOOKUP(CONCATENATE(A161,"-",B161,"-",D161,"-",F161),'Activités par classe-leçon-nat'!G:H,2,0)," - ",E161)</f>
        <v>Apprendre à déchiffrer les symboles numériques (points, traits), puis les chiffres arabes; en manipulant des dés, des dominos, des cubes avec les chiffres arabes - Manipulation</v>
      </c>
      <c r="J161" s="48" t="str">
        <f>VLOOKUP(CONCATENATE($A161,"-",$B161,"-",$D161,"-",$F161),'Activités par classe-leçon-nat'!G:J,3,0)</f>
        <v>L'enfant doit savoir lire les chiffres écrits sur un dé, d'abord en les comptant</v>
      </c>
      <c r="K161" s="48" t="str">
        <f>VLOOKUP(G161,'Type Exo'!A:C,3,0)</f>
        <v>Un exercice de type QCM</v>
      </c>
      <c r="L161" s="48" t="s">
        <v>991</v>
      </c>
      <c r="M161" s="48">
        <f>IF(NOT(ISNA(VLOOKUP(CONCATENATE($H161,"-",$G161),'Question ClasseLeçonActTyprep'!$I:$L,4,0))), VLOOKUP(CONCATENATE($H161,"-",$G161),'Question ClasseLeçonActTyprep'!$I:$L,4,0), IF(NOT(ISNA(VLOOKUP(CONCATENATE(MID($H161,1,LEN($H161)-2),"--*",$G161),'Question ClasseLeçonActTyprep'!$I:$L,4,0))), VLOOKUP(CONCATENATE(MID($H161,1,LEN($H161)-2),"--*",$G161),'Question ClasseLeçonActTyprep'!$I:$L,4,0), IF(NOT(ISNA(VLOOKUP(CONCATENATE(MID($H161,1,LEN($H161)-4),"---*",$G161),'Question ClasseLeçonActTyprep'!$I:$L,4,0))), VLOOKUP(CONCATENATE(MID($H161,1,LEN($H161)-4),"---*",$G161),'Question ClasseLeçonActTyprep'!$I:$L,4,0), IF(NOT(ISNA(VLOOKUP(CONCATENATE(MID($H161,1,LEN($H161)-5),"----*",$G161),'Question ClasseLeçonActTyprep'!$I:$L,4,0))), VLOOKUP(CONCATENATE(MID($H161,1,LEN($H161)-6),"----*",$G161),'Question ClasseLeçonActTyprep'!$I:$L,4,0), 0))))</f>
        <v>0</v>
      </c>
      <c r="N161" s="86" t="str">
        <f t="shared" si="10"/>
        <v>Ce dé indique la valeur ?</v>
      </c>
      <c r="O161"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de type QCM', 'L''enfant doit savoir lire les chiffres écrits sur un dé, d''abord en les comptant', 'Ce dé indique la valeur ?', 'Q1', '1', 'GSM', 'DL', 'M');</v>
      </c>
    </row>
    <row r="162" spans="1:15" s="87" customFormat="1" ht="87" x14ac:dyDescent="0.35">
      <c r="A162" s="12" t="s">
        <v>75</v>
      </c>
      <c r="B162" s="85" t="s">
        <v>716</v>
      </c>
      <c r="C162" s="9" t="str">
        <f t="shared" si="8"/>
        <v>GSM-DL</v>
      </c>
      <c r="D162" s="85" t="s">
        <v>87</v>
      </c>
      <c r="E162" s="85" t="s">
        <v>773</v>
      </c>
      <c r="F162" s="85">
        <v>1</v>
      </c>
      <c r="G162" s="85" t="s">
        <v>953</v>
      </c>
      <c r="H162" s="85" t="str">
        <f t="shared" si="9"/>
        <v>GSM-DL-M-1-Q2</v>
      </c>
      <c r="I162" s="48" t="str">
        <f>CONCATENATE(VLOOKUP(CONCATENATE(A162,"-",B162,"-",D162,"-",F162),'Activités par classe-leçon-nat'!G:H,2,0)," - ",E162)</f>
        <v>Apprendre à déchiffrer les symboles numériques (points, traits), puis les chiffres arabes; en manipulant des dés, des dominos, des cubes avec les chiffres arabes - Manipulation</v>
      </c>
      <c r="J162" s="48" t="str">
        <f>VLOOKUP(CONCATENATE($A162,"-",$B162,"-",$D162,"-",$F162),'Activités par classe-leçon-nat'!G:J,3,0)</f>
        <v>L'enfant doit savoir lire les chiffres écrits sur un dé, d'abord en les comptant</v>
      </c>
      <c r="K162" s="48" t="str">
        <f>VLOOKUP(G162,'Type Exo'!A:C,3,0)</f>
        <v>Un exercice de type QCM (question alternative / trouver l'intrus)</v>
      </c>
      <c r="L162" s="48" t="s">
        <v>1000</v>
      </c>
      <c r="M162" s="48">
        <f>IF(NOT(ISNA(VLOOKUP(CONCATENATE($H162,"-",$G162),'Question ClasseLeçonActTyprep'!$I:$L,4,0))), VLOOKUP(CONCATENATE($H162,"-",$G162),'Question ClasseLeçonActTyprep'!$I:$L,4,0), IF(NOT(ISNA(VLOOKUP(CONCATENATE(MID($H162,1,LEN($H162)-2),"--*",$G162),'Question ClasseLeçonActTyprep'!$I:$L,4,0))), VLOOKUP(CONCATENATE(MID($H162,1,LEN($H162)-2),"--*",$G162),'Question ClasseLeçonActTyprep'!$I:$L,4,0), IF(NOT(ISNA(VLOOKUP(CONCATENATE(MID($H162,1,LEN($H162)-4),"---*",$G162),'Question ClasseLeçonActTyprep'!$I:$L,4,0))), VLOOKUP(CONCATENATE(MID($H162,1,LEN($H162)-4),"---*",$G162),'Question ClasseLeçonActTyprep'!$I:$L,4,0), IF(NOT(ISNA(VLOOKUP(CONCATENATE(MID($H162,1,LEN($H162)-5),"----*",$G162),'Question ClasseLeçonActTyprep'!$I:$L,4,0))), VLOOKUP(CONCATENATE(MID($H162,1,LEN($H162)-6),"----*",$G162),'Question ClasseLeçonActTyprep'!$I:$L,4,0), 0))))</f>
        <v>0</v>
      </c>
      <c r="N162" s="86" t="str">
        <f t="shared" si="10"/>
        <v>Quelle valeur n'est pas représentée sur ces dés ?</v>
      </c>
      <c r="O162"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de type QCM (question alternative / trouver l''intrus)', 'L''enfant doit savoir lire les chiffres écrits sur un dé, d''abord en les comptant', 'Quelle valeur n''est pas représentée sur ces dés ?', 'Q2', '1', 'GSM', 'DL', 'M');</v>
      </c>
    </row>
    <row r="163" spans="1:15" s="87" customFormat="1" ht="72.5" x14ac:dyDescent="0.35">
      <c r="A163" s="12" t="s">
        <v>75</v>
      </c>
      <c r="B163" s="85" t="s">
        <v>716</v>
      </c>
      <c r="C163" s="9" t="str">
        <f t="shared" si="8"/>
        <v>GSM-DL</v>
      </c>
      <c r="D163" s="85" t="s">
        <v>87</v>
      </c>
      <c r="E163" s="85" t="s">
        <v>773</v>
      </c>
      <c r="F163" s="85">
        <v>1</v>
      </c>
      <c r="G163" s="85" t="s">
        <v>87</v>
      </c>
      <c r="H163" s="85" t="str">
        <f t="shared" si="9"/>
        <v>GSM-DL-M-1-M</v>
      </c>
      <c r="I163" s="48" t="str">
        <f>CONCATENATE(VLOOKUP(CONCATENATE(A163,"-",B163,"-",D163,"-",F163),'Activités par classe-leçon-nat'!G:H,2,0)," - ",E163)</f>
        <v>Apprendre à déchiffrer les symboles numériques (points, traits), puis les chiffres arabes; en manipulant des dés, des dominos, des cubes avec les chiffres arabes - Manipulation</v>
      </c>
      <c r="J163" s="48" t="str">
        <f>VLOOKUP(CONCATENATE($A163,"-",$B163,"-",$D163,"-",$F163),'Activités par classe-leçon-nat'!G:J,3,0)</f>
        <v>L'enfant doit savoir lire les chiffres écrits sur un dé, d'abord en les comptant</v>
      </c>
      <c r="K163" s="48" t="str">
        <f>VLOOKUP(G163,'Type Exo'!A:C,3,0)</f>
        <v>Un exercice de type Memory</v>
      </c>
      <c r="L163" s="48" t="s">
        <v>993</v>
      </c>
      <c r="M163" s="48">
        <f>IF(NOT(ISNA(VLOOKUP(CONCATENATE($H163,"-",$G163),'Question ClasseLeçonActTyprep'!$I:$L,4,0))), VLOOKUP(CONCATENATE($H163,"-",$G163),'Question ClasseLeçonActTyprep'!$I:$L,4,0), IF(NOT(ISNA(VLOOKUP(CONCATENATE(MID($H163,1,LEN($H163)-2),"--*",$G163),'Question ClasseLeçonActTyprep'!$I:$L,4,0))), VLOOKUP(CONCATENATE(MID($H163,1,LEN($H163)-2),"--*",$G163),'Question ClasseLeçonActTyprep'!$I:$L,4,0), IF(NOT(ISNA(VLOOKUP(CONCATENATE(MID($H163,1,LEN($H163)-4),"---*",$G163),'Question ClasseLeçonActTyprep'!$I:$L,4,0))), VLOOKUP(CONCATENATE(MID($H163,1,LEN($H163)-4),"---*",$G163),'Question ClasseLeçonActTyprep'!$I:$L,4,0), IF(NOT(ISNA(VLOOKUP(CONCATENATE(MID($H163,1,LEN($H163)-5),"----*",$G163),'Question ClasseLeçonActTyprep'!$I:$L,4,0))), VLOOKUP(CONCATENATE(MID($H163,1,LEN($H163)-6),"----*",$G163),'Question ClasseLeçonActTyprep'!$I:$L,4,0), 0))))</f>
        <v>0</v>
      </c>
      <c r="N163" s="86" t="str">
        <f t="shared" si="10"/>
        <v>Associe les cartes qui représentent le même nombre</v>
      </c>
      <c r="O163"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de type Memory', 'L''enfant doit savoir lire les chiffres écrits sur un dé, d''abord en les comptant', 'Associe les cartes qui représentent le même nombre', 'M', '1', 'GSM', 'DL', 'M');</v>
      </c>
    </row>
    <row r="164" spans="1:15" s="87" customFormat="1" ht="72.5" x14ac:dyDescent="0.35">
      <c r="A164" s="12" t="s">
        <v>75</v>
      </c>
      <c r="B164" s="85" t="s">
        <v>716</v>
      </c>
      <c r="C164" s="9" t="str">
        <f t="shared" si="8"/>
        <v>GSM-DL</v>
      </c>
      <c r="D164" s="85" t="s">
        <v>87</v>
      </c>
      <c r="E164" s="85" t="s">
        <v>773</v>
      </c>
      <c r="F164" s="85">
        <v>1</v>
      </c>
      <c r="G164" s="85" t="s">
        <v>628</v>
      </c>
      <c r="H164" s="85" t="str">
        <f t="shared" si="9"/>
        <v>GSM-DL-M-1-P</v>
      </c>
      <c r="I164" s="48" t="str">
        <f>CONCATENATE(VLOOKUP(CONCATENATE(A164,"-",B164,"-",D164,"-",F164),'Activités par classe-leçon-nat'!G:H,2,0)," - ",E164)</f>
        <v>Apprendre à déchiffrer les symboles numériques (points, traits), puis les chiffres arabes; en manipulant des dés, des dominos, des cubes avec les chiffres arabes - Manipulation</v>
      </c>
      <c r="J164" s="48" t="str">
        <f>VLOOKUP(CONCATENATE($A164,"-",$B164,"-",$D164,"-",$F164),'Activités par classe-leçon-nat'!G:J,3,0)</f>
        <v>L'enfant doit savoir lire les chiffres écrits sur un dé, d'abord en les comptant</v>
      </c>
      <c r="K164" s="48" t="str">
        <f>VLOOKUP(G164,'Type Exo'!A:C,3,0)</f>
        <v>Un exercice où il faut relier des items entre eux par paire</v>
      </c>
      <c r="L164" s="48" t="s">
        <v>994</v>
      </c>
      <c r="M164" s="48">
        <f>IF(NOT(ISNA(VLOOKUP(CONCATENATE($H164,"-",$G164),'Question ClasseLeçonActTyprep'!$I:$L,4,0))), VLOOKUP(CONCATENATE($H164,"-",$G164),'Question ClasseLeçonActTyprep'!$I:$L,4,0), IF(NOT(ISNA(VLOOKUP(CONCATENATE(MID($H164,1,LEN($H164)-2),"--*",$G164),'Question ClasseLeçonActTyprep'!$I:$L,4,0))), VLOOKUP(CONCATENATE(MID($H164,1,LEN($H164)-2),"--*",$G164),'Question ClasseLeçonActTyprep'!$I:$L,4,0), IF(NOT(ISNA(VLOOKUP(CONCATENATE(MID($H164,1,LEN($H164)-4),"---*",$G164),'Question ClasseLeçonActTyprep'!$I:$L,4,0))), VLOOKUP(CONCATENATE(MID($H164,1,LEN($H164)-4),"---*",$G164),'Question ClasseLeçonActTyprep'!$I:$L,4,0), IF(NOT(ISNA(VLOOKUP(CONCATENATE(MID($H164,1,LEN($H164)-5),"----*",$G164),'Question ClasseLeçonActTyprep'!$I:$L,4,0))), VLOOKUP(CONCATENATE(MID($H164,1,LEN($H164)-6),"----*",$G164),'Question ClasseLeçonActTyprep'!$I:$L,4,0), 0))))</f>
        <v>0</v>
      </c>
      <c r="N164" s="86" t="str">
        <f t="shared" si="10"/>
        <v>Relie les dés avec leur valeur</v>
      </c>
      <c r="O164"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où il faut relier des items entre eux par paire', 'L''enfant doit savoir lire les chiffres écrits sur un dé, d''abord en les comptant', 'Relie les dés avec leur valeur', 'P', '1', 'GSM', 'DL', 'M');</v>
      </c>
    </row>
    <row r="165" spans="1:15" s="87" customFormat="1" ht="72.5" x14ac:dyDescent="0.35">
      <c r="A165" s="12" t="s">
        <v>75</v>
      </c>
      <c r="B165" s="85" t="s">
        <v>716</v>
      </c>
      <c r="C165" s="9" t="str">
        <f t="shared" si="8"/>
        <v>GSM-DL</v>
      </c>
      <c r="D165" s="85" t="s">
        <v>87</v>
      </c>
      <c r="E165" s="85" t="s">
        <v>773</v>
      </c>
      <c r="F165" s="85">
        <v>1</v>
      </c>
      <c r="G165" s="85" t="s">
        <v>835</v>
      </c>
      <c r="H165" s="85" t="str">
        <f t="shared" si="9"/>
        <v>GSM-DL-M-1-T</v>
      </c>
      <c r="I165" s="48" t="str">
        <f>CONCATENATE(VLOOKUP(CONCATENATE(A165,"-",B165,"-",D165,"-",F165),'Activités par classe-leçon-nat'!G:H,2,0)," - ",E165)</f>
        <v>Apprendre à déchiffrer les symboles numériques (points, traits), puis les chiffres arabes; en manipulant des dés, des dominos, des cubes avec les chiffres arabes - Manipulation</v>
      </c>
      <c r="J165" s="48" t="str">
        <f>VLOOKUP(CONCATENATE($A165,"-",$B165,"-",$D165,"-",$F165),'Activités par classe-leçon-nat'!G:J,3,0)</f>
        <v>L'enfant doit savoir lire les chiffres écrits sur un dé, d'abord en les comptant</v>
      </c>
      <c r="K165" s="48" t="str">
        <f>VLOOKUP(G165,'Type Exo'!A:C,3,0)</f>
        <v>Un exercice à trous</v>
      </c>
      <c r="L165" s="48" t="s">
        <v>995</v>
      </c>
      <c r="M165" s="48">
        <f>IF(NOT(ISNA(VLOOKUP(CONCATENATE($H165,"-",$G165),'Question ClasseLeçonActTyprep'!$I:$L,4,0))), VLOOKUP(CONCATENATE($H165,"-",$G165),'Question ClasseLeçonActTyprep'!$I:$L,4,0), IF(NOT(ISNA(VLOOKUP(CONCATENATE(MID($H165,1,LEN($H165)-2),"--*",$G165),'Question ClasseLeçonActTyprep'!$I:$L,4,0))), VLOOKUP(CONCATENATE(MID($H165,1,LEN($H165)-2),"--*",$G165),'Question ClasseLeçonActTyprep'!$I:$L,4,0), IF(NOT(ISNA(VLOOKUP(CONCATENATE(MID($H165,1,LEN($H165)-4),"---*",$G165),'Question ClasseLeçonActTyprep'!$I:$L,4,0))), VLOOKUP(CONCATENATE(MID($H165,1,LEN($H165)-4),"---*",$G165),'Question ClasseLeçonActTyprep'!$I:$L,4,0), IF(NOT(ISNA(VLOOKUP(CONCATENATE(MID($H165,1,LEN($H165)-5),"----*",$G165),'Question ClasseLeçonActTyprep'!$I:$L,4,0))), VLOOKUP(CONCATENATE(MID($H165,1,LEN($H165)-6),"----*",$G165),'Question ClasseLeçonActTyprep'!$I:$L,4,0), 0))))</f>
        <v>0</v>
      </c>
      <c r="N165" s="86" t="str">
        <f t="shared" si="10"/>
        <v>La &lt;valeur&gt; d'un dé c'est le &lt;nombre&gt; de points sur la face du dessus</v>
      </c>
      <c r="O165"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à trous', 'L''enfant doit savoir lire les chiffres écrits sur un dé, d''abord en les comptant', 'La &lt;valeur&gt; d''un dé c''est le &lt;nombre&gt; de points sur la face du dessus', 'T', '1', 'GSM', 'DL', 'M');</v>
      </c>
    </row>
    <row r="166" spans="1:15" s="87" customFormat="1" ht="87" x14ac:dyDescent="0.35">
      <c r="A166" s="12" t="s">
        <v>75</v>
      </c>
      <c r="B166" s="85" t="s">
        <v>716</v>
      </c>
      <c r="C166" s="9" t="str">
        <f t="shared" si="8"/>
        <v>GSM-DL</v>
      </c>
      <c r="D166" s="85" t="s">
        <v>87</v>
      </c>
      <c r="E166" s="85" t="s">
        <v>773</v>
      </c>
      <c r="F166" s="85">
        <v>2</v>
      </c>
      <c r="G166" s="85" t="s">
        <v>735</v>
      </c>
      <c r="H166" s="85" t="str">
        <f t="shared" si="9"/>
        <v>GSM-DL-M-2-B1</v>
      </c>
      <c r="I166" s="48" t="str">
        <f>CONCATENATE(VLOOKUP(CONCATENATE(A166,"-",B166,"-",D166,"-",F166),'Activités par classe-leçon-nat'!G:H,2,0)," - ",E166)</f>
        <v>Apprendre à déchiffrer les symboles numériques (points, traits), puis les chiffres arabes; en manipulant des dés, des dominos, des cubes avec les chiffres arabes - Manipulation</v>
      </c>
      <c r="J166" s="48" t="str">
        <f>VLOOKUP(CONCATENATE($A166,"-",$B166,"-",$D166,"-",$F166),'Activités par classe-leçon-nat'!G:J,3,0)</f>
        <v>L'enfant doit savoir lire les chiffres écrits sur un domino, d'abord en les comptant</v>
      </c>
      <c r="K166" s="48" t="str">
        <f>VLOOKUP(G166,'Type Exo'!A:C,3,0)</f>
        <v>Exercice où il faut trouver la bonne réponse parmi 2 possibles</v>
      </c>
      <c r="L166" s="48" t="s">
        <v>1001</v>
      </c>
      <c r="M166" s="48">
        <f>IF(NOT(ISNA(VLOOKUP(CONCATENATE($H166,"-",$G166),'Question ClasseLeçonActTyprep'!$I:$L,4,0))), VLOOKUP(CONCATENATE($H166,"-",$G166),'Question ClasseLeçonActTyprep'!$I:$L,4,0), IF(NOT(ISNA(VLOOKUP(CONCATENATE(MID($H166,1,LEN($H166)-2),"--*",$G166),'Question ClasseLeçonActTyprep'!$I:$L,4,0))), VLOOKUP(CONCATENATE(MID($H166,1,LEN($H166)-2),"--*",$G166),'Question ClasseLeçonActTyprep'!$I:$L,4,0), IF(NOT(ISNA(VLOOKUP(CONCATENATE(MID($H166,1,LEN($H166)-4),"---*",$G166),'Question ClasseLeçonActTyprep'!$I:$L,4,0))), VLOOKUP(CONCATENATE(MID($H166,1,LEN($H166)-4),"---*",$G166),'Question ClasseLeçonActTyprep'!$I:$L,4,0), IF(NOT(ISNA(VLOOKUP(CONCATENATE(MID($H166,1,LEN($H166)-5),"----*",$G166),'Question ClasseLeçonActTyprep'!$I:$L,4,0))), VLOOKUP(CONCATENATE(MID($H166,1,LEN($H166)-6),"----*",$G166),'Question ClasseLeçonActTyprep'!$I:$L,4,0), 0))))</f>
        <v>0</v>
      </c>
      <c r="N166" s="86" t="str">
        <f t="shared" si="10"/>
        <v>Ce domino indique la valeur ?</v>
      </c>
      <c r="O166"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'Exercice où il faut trouver la bonne réponse parmi 2 possibles', 'L''enfant doit savoir lire les chiffres écrits sur un domino, d''abord en les comptant', 'Ce domino indique la valeur ?', 'B1', '2', 'GSM', 'DL', 'M');</v>
      </c>
    </row>
    <row r="167" spans="1:15" s="87" customFormat="1" ht="87" x14ac:dyDescent="0.35">
      <c r="A167" s="12" t="s">
        <v>75</v>
      </c>
      <c r="B167" s="85" t="s">
        <v>716</v>
      </c>
      <c r="C167" s="9" t="str">
        <f t="shared" si="8"/>
        <v>GSM-DL</v>
      </c>
      <c r="D167" s="85" t="s">
        <v>87</v>
      </c>
      <c r="E167" s="85" t="s">
        <v>773</v>
      </c>
      <c r="F167" s="85">
        <v>2</v>
      </c>
      <c r="G167" s="85" t="s">
        <v>951</v>
      </c>
      <c r="H167" s="85" t="str">
        <f t="shared" si="9"/>
        <v>GSM-DL-M-2-B2</v>
      </c>
      <c r="I167" s="48" t="str">
        <f>CONCATENATE(VLOOKUP(CONCATENATE(A167,"-",B167,"-",D167,"-",F167),'Activités par classe-leçon-nat'!G:H,2,0)," - ",E167)</f>
        <v>Apprendre à déchiffrer les symboles numériques (points, traits), puis les chiffres arabes; en manipulant des dés, des dominos, des cubes avec les chiffres arabes - Manipulation</v>
      </c>
      <c r="J167" s="48" t="str">
        <f>VLOOKUP(CONCATENATE($A167,"-",$B167,"-",$D167,"-",$F167),'Activités par classe-leçon-nat'!G:J,3,0)</f>
        <v>L'enfant doit savoir lire les chiffres écrits sur un domino, d'abord en les comptant</v>
      </c>
      <c r="K167" s="48" t="str">
        <f>VLOOKUP(G167,'Type Exo'!A:C,3,0)</f>
        <v>Exercice où il faut trouver la bonne réponse parmi 2 possibles (question alternative)</v>
      </c>
      <c r="L167" s="48" t="s">
        <v>992</v>
      </c>
      <c r="M167" s="48">
        <f>IF(NOT(ISNA(VLOOKUP(CONCATENATE($H167,"-",$G167),'Question ClasseLeçonActTyprep'!$I:$L,4,0))), VLOOKUP(CONCATENATE($H167,"-",$G167),'Question ClasseLeçonActTyprep'!$I:$L,4,0), IF(NOT(ISNA(VLOOKUP(CONCATENATE(MID($H167,1,LEN($H167)-2),"--*",$G167),'Question ClasseLeçonActTyprep'!$I:$L,4,0))), VLOOKUP(CONCATENATE(MID($H167,1,LEN($H167)-2),"--*",$G167),'Question ClasseLeçonActTyprep'!$I:$L,4,0), IF(NOT(ISNA(VLOOKUP(CONCATENATE(MID($H167,1,LEN($H167)-4),"---*",$G167),'Question ClasseLeçonActTyprep'!$I:$L,4,0))), VLOOKUP(CONCATENATE(MID($H167,1,LEN($H167)-4),"---*",$G167),'Question ClasseLeçonActTyprep'!$I:$L,4,0), IF(NOT(ISNA(VLOOKUP(CONCATENATE(MID($H167,1,LEN($H167)-5),"----*",$G167),'Question ClasseLeçonActTyprep'!$I:$L,4,0))), VLOOKUP(CONCATENATE(MID($H167,1,LEN($H167)-6),"----*",$G167),'Question ClasseLeçonActTyprep'!$I:$L,4,0), 0))))</f>
        <v>0</v>
      </c>
      <c r="N167" s="86" t="str">
        <f t="shared" si="10"/>
        <v>Quelle valeur n'est pas représentée sur ces dominos ?</v>
      </c>
      <c r="O167"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'Exercice où il faut trouver la bonne réponse parmi 2 possibles (question alternative)', 'L''enfant doit savoir lire les chiffres écrits sur un domino, d''abord en les comptant', 'Quelle valeur n''est pas représentée sur ces dominos ?', 'B2', '2', 'GSM', 'DL', 'M');</v>
      </c>
    </row>
    <row r="168" spans="1:15" s="87" customFormat="1" ht="72.5" x14ac:dyDescent="0.35">
      <c r="A168" s="12" t="s">
        <v>75</v>
      </c>
      <c r="B168" s="85" t="s">
        <v>716</v>
      </c>
      <c r="C168" s="9" t="str">
        <f t="shared" si="8"/>
        <v>GSM-DL</v>
      </c>
      <c r="D168" s="85" t="s">
        <v>87</v>
      </c>
      <c r="E168" s="85" t="s">
        <v>773</v>
      </c>
      <c r="F168" s="85">
        <v>2</v>
      </c>
      <c r="G168" s="85" t="s">
        <v>952</v>
      </c>
      <c r="H168" s="85" t="str">
        <f t="shared" si="9"/>
        <v>GSM-DL-M-2-Q1</v>
      </c>
      <c r="I168" s="48" t="str">
        <f>CONCATENATE(VLOOKUP(CONCATENATE(A168,"-",B168,"-",D168,"-",F168),'Activités par classe-leçon-nat'!G:H,2,0)," - ",E168)</f>
        <v>Apprendre à déchiffrer les symboles numériques (points, traits), puis les chiffres arabes; en manipulant des dés, des dominos, des cubes avec les chiffres arabes - Manipulation</v>
      </c>
      <c r="J168" s="48" t="str">
        <f>VLOOKUP(CONCATENATE($A168,"-",$B168,"-",$D168,"-",$F168),'Activités par classe-leçon-nat'!G:J,3,0)</f>
        <v>L'enfant doit savoir lire les chiffres écrits sur un domino, d'abord en les comptant</v>
      </c>
      <c r="K168" s="48" t="str">
        <f>VLOOKUP(G168,'Type Exo'!A:C,3,0)</f>
        <v>Un exercice de type QCM</v>
      </c>
      <c r="L168" s="48" t="s">
        <v>1001</v>
      </c>
      <c r="M168" s="48">
        <f>IF(NOT(ISNA(VLOOKUP(CONCATENATE($H168,"-",$G168),'Question ClasseLeçonActTyprep'!$I:$L,4,0))), VLOOKUP(CONCATENATE($H168,"-",$G168),'Question ClasseLeçonActTyprep'!$I:$L,4,0), IF(NOT(ISNA(VLOOKUP(CONCATENATE(MID($H168,1,LEN($H168)-2),"--*",$G168),'Question ClasseLeçonActTyprep'!$I:$L,4,0))), VLOOKUP(CONCATENATE(MID($H168,1,LEN($H168)-2),"--*",$G168),'Question ClasseLeçonActTyprep'!$I:$L,4,0), IF(NOT(ISNA(VLOOKUP(CONCATENATE(MID($H168,1,LEN($H168)-4),"---*",$G168),'Question ClasseLeçonActTyprep'!$I:$L,4,0))), VLOOKUP(CONCATENATE(MID($H168,1,LEN($H168)-4),"---*",$G168),'Question ClasseLeçonActTyprep'!$I:$L,4,0), IF(NOT(ISNA(VLOOKUP(CONCATENATE(MID($H168,1,LEN($H168)-5),"----*",$G168),'Question ClasseLeçonActTyprep'!$I:$L,4,0))), VLOOKUP(CONCATENATE(MID($H168,1,LEN($H168)-6),"----*",$G168),'Question ClasseLeçonActTyprep'!$I:$L,4,0), 0))))</f>
        <v>0</v>
      </c>
      <c r="N168" s="86" t="str">
        <f t="shared" si="10"/>
        <v>Ce domino indique la valeur ?</v>
      </c>
      <c r="O168"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de type QCM', 'L''enfant doit savoir lire les chiffres écrits sur un domino, d''abord en les comptant', 'Ce domino indique la valeur ?', 'Q1', '2', 'GSM', 'DL', 'M');</v>
      </c>
    </row>
    <row r="169" spans="1:15" s="87" customFormat="1" ht="87" x14ac:dyDescent="0.35">
      <c r="A169" s="12" t="s">
        <v>75</v>
      </c>
      <c r="B169" s="85" t="s">
        <v>716</v>
      </c>
      <c r="C169" s="9" t="str">
        <f t="shared" si="8"/>
        <v>GSM-DL</v>
      </c>
      <c r="D169" s="85" t="s">
        <v>87</v>
      </c>
      <c r="E169" s="85" t="s">
        <v>773</v>
      </c>
      <c r="F169" s="85">
        <v>2</v>
      </c>
      <c r="G169" s="85" t="s">
        <v>953</v>
      </c>
      <c r="H169" s="85" t="str">
        <f t="shared" si="9"/>
        <v>GSM-DL-M-2-Q2</v>
      </c>
      <c r="I169" s="48" t="str">
        <f>CONCATENATE(VLOOKUP(CONCATENATE(A169,"-",B169,"-",D169,"-",F169),'Activités par classe-leçon-nat'!G:H,2,0)," - ",E169)</f>
        <v>Apprendre à déchiffrer les symboles numériques (points, traits), puis les chiffres arabes; en manipulant des dés, des dominos, des cubes avec les chiffres arabes - Manipulation</v>
      </c>
      <c r="J169" s="48" t="str">
        <f>VLOOKUP(CONCATENATE($A169,"-",$B169,"-",$D169,"-",$F169),'Activités par classe-leçon-nat'!G:J,3,0)</f>
        <v>L'enfant doit savoir lire les chiffres écrits sur un domino, d'abord en les comptant</v>
      </c>
      <c r="K169" s="48" t="str">
        <f>VLOOKUP(G169,'Type Exo'!A:C,3,0)</f>
        <v>Un exercice de type QCM (question alternative / trouver l'intrus)</v>
      </c>
      <c r="L169" s="48" t="s">
        <v>992</v>
      </c>
      <c r="M169" s="48">
        <f>IF(NOT(ISNA(VLOOKUP(CONCATENATE($H169,"-",$G169),'Question ClasseLeçonActTyprep'!$I:$L,4,0))), VLOOKUP(CONCATENATE($H169,"-",$G169),'Question ClasseLeçonActTyprep'!$I:$L,4,0), IF(NOT(ISNA(VLOOKUP(CONCATENATE(MID($H169,1,LEN($H169)-2),"--*",$G169),'Question ClasseLeçonActTyprep'!$I:$L,4,0))), VLOOKUP(CONCATENATE(MID($H169,1,LEN($H169)-2),"--*",$G169),'Question ClasseLeçonActTyprep'!$I:$L,4,0), IF(NOT(ISNA(VLOOKUP(CONCATENATE(MID($H169,1,LEN($H169)-4),"---*",$G169),'Question ClasseLeçonActTyprep'!$I:$L,4,0))), VLOOKUP(CONCATENATE(MID($H169,1,LEN($H169)-4),"---*",$G169),'Question ClasseLeçonActTyprep'!$I:$L,4,0), IF(NOT(ISNA(VLOOKUP(CONCATENATE(MID($H169,1,LEN($H169)-5),"----*",$G169),'Question ClasseLeçonActTyprep'!$I:$L,4,0))), VLOOKUP(CONCATENATE(MID($H169,1,LEN($H169)-6),"----*",$G169),'Question ClasseLeçonActTyprep'!$I:$L,4,0), 0))))</f>
        <v>0</v>
      </c>
      <c r="N169" s="86" t="str">
        <f t="shared" si="10"/>
        <v>Quelle valeur n'est pas représentée sur ces dominos ?</v>
      </c>
      <c r="O169"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de type QCM (question alternative / trouver l''intrus)', 'L''enfant doit savoir lire les chiffres écrits sur un domino, d''abord en les comptant', 'Quelle valeur n''est pas représentée sur ces dominos ?', 'Q2', '2', 'GSM', 'DL', 'M');</v>
      </c>
    </row>
    <row r="170" spans="1:15" s="87" customFormat="1" ht="72.5" x14ac:dyDescent="0.35">
      <c r="A170" s="12" t="s">
        <v>75</v>
      </c>
      <c r="B170" s="85" t="s">
        <v>716</v>
      </c>
      <c r="C170" s="9" t="str">
        <f t="shared" si="8"/>
        <v>GSM-DL</v>
      </c>
      <c r="D170" s="85" t="s">
        <v>87</v>
      </c>
      <c r="E170" s="85" t="s">
        <v>773</v>
      </c>
      <c r="F170" s="85">
        <v>2</v>
      </c>
      <c r="G170" s="85" t="s">
        <v>87</v>
      </c>
      <c r="H170" s="85" t="str">
        <f t="shared" si="9"/>
        <v>GSM-DL-M-2-M</v>
      </c>
      <c r="I170" s="48" t="str">
        <f>CONCATENATE(VLOOKUP(CONCATENATE(A170,"-",B170,"-",D170,"-",F170),'Activités par classe-leçon-nat'!G:H,2,0)," - ",E170)</f>
        <v>Apprendre à déchiffrer les symboles numériques (points, traits), puis les chiffres arabes; en manipulant des dés, des dominos, des cubes avec les chiffres arabes - Manipulation</v>
      </c>
      <c r="J170" s="48" t="str">
        <f>VLOOKUP(CONCATENATE($A170,"-",$B170,"-",$D170,"-",$F170),'Activités par classe-leçon-nat'!G:J,3,0)</f>
        <v>L'enfant doit savoir lire les chiffres écrits sur un domino, d'abord en les comptant</v>
      </c>
      <c r="K170" s="48" t="str">
        <f>VLOOKUP(G170,'Type Exo'!A:C,3,0)</f>
        <v>Un exercice de type Memory</v>
      </c>
      <c r="L170" s="48" t="s">
        <v>993</v>
      </c>
      <c r="M170" s="48">
        <f>IF(NOT(ISNA(VLOOKUP(CONCATENATE($H170,"-",$G170),'Question ClasseLeçonActTyprep'!$I:$L,4,0))), VLOOKUP(CONCATENATE($H170,"-",$G170),'Question ClasseLeçonActTyprep'!$I:$L,4,0), IF(NOT(ISNA(VLOOKUP(CONCATENATE(MID($H170,1,LEN($H170)-2),"--*",$G170),'Question ClasseLeçonActTyprep'!$I:$L,4,0))), VLOOKUP(CONCATENATE(MID($H170,1,LEN($H170)-2),"--*",$G170),'Question ClasseLeçonActTyprep'!$I:$L,4,0), IF(NOT(ISNA(VLOOKUP(CONCATENATE(MID($H170,1,LEN($H170)-4),"---*",$G170),'Question ClasseLeçonActTyprep'!$I:$L,4,0))), VLOOKUP(CONCATENATE(MID($H170,1,LEN($H170)-4),"---*",$G170),'Question ClasseLeçonActTyprep'!$I:$L,4,0), IF(NOT(ISNA(VLOOKUP(CONCATENATE(MID($H170,1,LEN($H170)-5),"----*",$G170),'Question ClasseLeçonActTyprep'!$I:$L,4,0))), VLOOKUP(CONCATENATE(MID($H170,1,LEN($H170)-6),"----*",$G170),'Question ClasseLeçonActTyprep'!$I:$L,4,0), 0))))</f>
        <v>0</v>
      </c>
      <c r="N170" s="86" t="str">
        <f t="shared" si="10"/>
        <v>Associe les cartes qui représentent le même nombre</v>
      </c>
      <c r="O170"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de type Memory', 'L''enfant doit savoir lire les chiffres écrits sur un domino, d''abord en les comptant', 'Associe les cartes qui représentent le même nombre', 'M', '2', 'GSM', 'DL', 'M');</v>
      </c>
    </row>
    <row r="171" spans="1:15" s="87" customFormat="1" ht="72.5" x14ac:dyDescent="0.35">
      <c r="A171" s="12" t="s">
        <v>75</v>
      </c>
      <c r="B171" s="85" t="s">
        <v>716</v>
      </c>
      <c r="C171" s="9" t="str">
        <f t="shared" si="8"/>
        <v>GSM-DL</v>
      </c>
      <c r="D171" s="85" t="s">
        <v>87</v>
      </c>
      <c r="E171" s="85" t="s">
        <v>773</v>
      </c>
      <c r="F171" s="85">
        <v>2</v>
      </c>
      <c r="G171" s="85" t="s">
        <v>628</v>
      </c>
      <c r="H171" s="85" t="str">
        <f t="shared" si="9"/>
        <v>GSM-DL-M-2-P</v>
      </c>
      <c r="I171" s="48" t="str">
        <f>CONCATENATE(VLOOKUP(CONCATENATE(A171,"-",B171,"-",D171,"-",F171),'Activités par classe-leçon-nat'!G:H,2,0)," - ",E171)</f>
        <v>Apprendre à déchiffrer les symboles numériques (points, traits), puis les chiffres arabes; en manipulant des dés, des dominos, des cubes avec les chiffres arabes - Manipulation</v>
      </c>
      <c r="J171" s="48" t="str">
        <f>VLOOKUP(CONCATENATE($A171,"-",$B171,"-",$D171,"-",$F171),'Activités par classe-leçon-nat'!G:J,3,0)</f>
        <v>L'enfant doit savoir lire les chiffres écrits sur un domino, d'abord en les comptant</v>
      </c>
      <c r="K171" s="48" t="str">
        <f>VLOOKUP(G171,'Type Exo'!A:C,3,0)</f>
        <v>Un exercice où il faut relier des items entre eux par paire</v>
      </c>
      <c r="L171" s="48" t="s">
        <v>1002</v>
      </c>
      <c r="M171" s="48">
        <f>IF(NOT(ISNA(VLOOKUP(CONCATENATE($H171,"-",$G171),'Question ClasseLeçonActTyprep'!$I:$L,4,0))), VLOOKUP(CONCATENATE($H171,"-",$G171),'Question ClasseLeçonActTyprep'!$I:$L,4,0), IF(NOT(ISNA(VLOOKUP(CONCATENATE(MID($H171,1,LEN($H171)-2),"--*",$G171),'Question ClasseLeçonActTyprep'!$I:$L,4,0))), VLOOKUP(CONCATENATE(MID($H171,1,LEN($H171)-2),"--*",$G171),'Question ClasseLeçonActTyprep'!$I:$L,4,0), IF(NOT(ISNA(VLOOKUP(CONCATENATE(MID($H171,1,LEN($H171)-4),"---*",$G171),'Question ClasseLeçonActTyprep'!$I:$L,4,0))), VLOOKUP(CONCATENATE(MID($H171,1,LEN($H171)-4),"---*",$G171),'Question ClasseLeçonActTyprep'!$I:$L,4,0), IF(NOT(ISNA(VLOOKUP(CONCATENATE(MID($H171,1,LEN($H171)-5),"----*",$G171),'Question ClasseLeçonActTyprep'!$I:$L,4,0))), VLOOKUP(CONCATENATE(MID($H171,1,LEN($H171)-6),"----*",$G171),'Question ClasseLeçonActTyprep'!$I:$L,4,0), 0))))</f>
        <v>0</v>
      </c>
      <c r="N171" s="86" t="str">
        <f t="shared" si="10"/>
        <v>Relie les dominos avec leur valeur</v>
      </c>
      <c r="O171"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où il faut relier des items entre eux par paire', 'L''enfant doit savoir lire les chiffres écrits sur un domino, d''abord en les comptant', 'Relie les dominos avec leur valeur', 'P', '2', 'GSM', 'DL', 'M');</v>
      </c>
    </row>
    <row r="172" spans="1:15" s="87" customFormat="1" ht="87" x14ac:dyDescent="0.35">
      <c r="A172" s="12" t="s">
        <v>75</v>
      </c>
      <c r="B172" s="85" t="s">
        <v>716</v>
      </c>
      <c r="C172" s="9" t="str">
        <f t="shared" si="8"/>
        <v>GSM-DL</v>
      </c>
      <c r="D172" s="85" t="s">
        <v>87</v>
      </c>
      <c r="E172" s="85" t="s">
        <v>773</v>
      </c>
      <c r="F172" s="85">
        <v>2</v>
      </c>
      <c r="G172" s="85" t="s">
        <v>835</v>
      </c>
      <c r="H172" s="85" t="str">
        <f t="shared" si="9"/>
        <v>GSM-DL-M-2-T</v>
      </c>
      <c r="I172" s="48" t="str">
        <f>CONCATENATE(VLOOKUP(CONCATENATE(A172,"-",B172,"-",D172,"-",F172),'Activités par classe-leçon-nat'!G:H,2,0)," - ",E172)</f>
        <v>Apprendre à déchiffrer les symboles numériques (points, traits), puis les chiffres arabes; en manipulant des dés, des dominos, des cubes avec les chiffres arabes - Manipulation</v>
      </c>
      <c r="J172" s="48" t="str">
        <f>VLOOKUP(CONCATENATE($A172,"-",$B172,"-",$D172,"-",$F172),'Activités par classe-leçon-nat'!G:J,3,0)</f>
        <v>L'enfant doit savoir lire les chiffres écrits sur un domino, d'abord en les comptant</v>
      </c>
      <c r="K172" s="48" t="str">
        <f>VLOOKUP(G172,'Type Exo'!A:C,3,0)</f>
        <v>Un exercice à trous</v>
      </c>
      <c r="L172" s="48" t="s">
        <v>1003</v>
      </c>
      <c r="M172" s="48">
        <f>IF(NOT(ISNA(VLOOKUP(CONCATENATE($H172,"-",$G172),'Question ClasseLeçonActTyprep'!$I:$L,4,0))), VLOOKUP(CONCATENATE($H172,"-",$G172),'Question ClasseLeçonActTyprep'!$I:$L,4,0), IF(NOT(ISNA(VLOOKUP(CONCATENATE(MID($H172,1,LEN($H172)-2),"--*",$G172),'Question ClasseLeçonActTyprep'!$I:$L,4,0))), VLOOKUP(CONCATENATE(MID($H172,1,LEN($H172)-2),"--*",$G172),'Question ClasseLeçonActTyprep'!$I:$L,4,0), IF(NOT(ISNA(VLOOKUP(CONCATENATE(MID($H172,1,LEN($H172)-4),"---*",$G172),'Question ClasseLeçonActTyprep'!$I:$L,4,0))), VLOOKUP(CONCATENATE(MID($H172,1,LEN($H172)-4),"---*",$G172),'Question ClasseLeçonActTyprep'!$I:$L,4,0), IF(NOT(ISNA(VLOOKUP(CONCATENATE(MID($H172,1,LEN($H172)-5),"----*",$G172),'Question ClasseLeçonActTyprep'!$I:$L,4,0))), VLOOKUP(CONCATENATE(MID($H172,1,LEN($H172)-6),"----*",$G172),'Question ClasseLeçonActTyprep'!$I:$L,4,0), 0))))</f>
        <v>0</v>
      </c>
      <c r="N172" s="86" t="str">
        <f t="shared" si="10"/>
        <v>La &lt;valeur&gt; d'un domino c'est le &lt;nombre&gt; de points sur la face du dessus</v>
      </c>
      <c r="O172" s="93" t="str">
        <f t="shared" si="1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 'Un exercice à trous', 'L''enfant doit savoir lire les chiffres écrits sur un domino, d''abord en les comptant', 'La &lt;valeur&gt; d''un domino c''est le &lt;nombre&gt; de points sur la face du dessus', 'T', '2', 'GSM', 'DL', 'M');</v>
      </c>
    </row>
    <row r="173" spans="1:15" s="87" customFormat="1" ht="72.5" x14ac:dyDescent="0.35">
      <c r="A173" s="12" t="s">
        <v>75</v>
      </c>
      <c r="B173" s="85" t="s">
        <v>716</v>
      </c>
      <c r="C173" s="9" t="str">
        <f t="shared" si="8"/>
        <v>GSM-DL</v>
      </c>
      <c r="D173" s="85" t="s">
        <v>640</v>
      </c>
      <c r="E173" s="85" t="s">
        <v>773</v>
      </c>
      <c r="F173" s="85">
        <v>1</v>
      </c>
      <c r="G173" s="85" t="s">
        <v>735</v>
      </c>
      <c r="H173" s="85" t="str">
        <f t="shared" si="9"/>
        <v>GSM-DL-F-1-B1</v>
      </c>
      <c r="I173" s="48" t="str">
        <f>CONCATENATE(VLOOKUP(CONCATENATE(A173,"-",B173,"-",D173,"-",F173),'Activités par classe-leçon-nat'!G:H,2,0)," - ",E173)</f>
        <v>Comprendre les symboles numériques (nombre de points sur un dé, un domino, chiffres arabes), d'abord en les dénombrant puis en les mémorisant - Manipulation</v>
      </c>
      <c r="J173" s="48" t="str">
        <f>VLOOKUP(CONCATENATE($A173,"-",$B173,"-",$D173,"-",$F173),'Activités par classe-leçon-nat'!G:J,3,0)</f>
        <v>L'enfant doit savoir lire les chiffres écrits sur un dé, par la mémorisation (sans les recompter)</v>
      </c>
      <c r="K173" s="48" t="str">
        <f>VLOOKUP(G173,'Type Exo'!A:C,3,0)</f>
        <v>Exercice où il faut trouver la bonne réponse parmi 2 possibles</v>
      </c>
      <c r="L173" s="48" t="s">
        <v>991</v>
      </c>
      <c r="M173" s="48">
        <f>IF(NOT(ISNA(VLOOKUP(CONCATENATE($H173,"-",$G173),'Question ClasseLeçonActTyprep'!$I:$L,4,0))), VLOOKUP(CONCATENATE($H173,"-",$G173),'Question ClasseLeçonActTyprep'!$I:$L,4,0), IF(NOT(ISNA(VLOOKUP(CONCATENATE(MID($H173,1,LEN($H173)-2),"--*",$G173),'Question ClasseLeçonActTyprep'!$I:$L,4,0))), VLOOKUP(CONCATENATE(MID($H173,1,LEN($H173)-2),"--*",$G173),'Question ClasseLeçonActTyprep'!$I:$L,4,0), IF(NOT(ISNA(VLOOKUP(CONCATENATE(MID($H173,1,LEN($H173)-4),"---*",$G173),'Question ClasseLeçonActTyprep'!$I:$L,4,0))), VLOOKUP(CONCATENATE(MID($H173,1,LEN($H173)-4),"---*",$G173),'Question ClasseLeçonActTyprep'!$I:$L,4,0), IF(NOT(ISNA(VLOOKUP(CONCATENATE(MID($H173,1,LEN($H173)-5),"----*",$G173),'Question ClasseLeçonActTyprep'!$I:$L,4,0))), VLOOKUP(CONCATENATE(MID($H173,1,LEN($H173)-6),"----*",$G173),'Question ClasseLeçonActTyprep'!$I:$L,4,0), 0))))</f>
        <v>0</v>
      </c>
      <c r="N173" s="86" t="str">
        <f t="shared" si="10"/>
        <v>Ce dé indique la valeur ?</v>
      </c>
      <c r="O173"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'Exercice où il faut trouver la bonne réponse parmi 2 possibles', 'L''enfant doit savoir lire les chiffres écrits sur un dé, par la mémorisation (sans les recompter)', 'Ce dé indique la valeur ?', 'B1', '1', 'GSM', 'DL', 'F');</v>
      </c>
    </row>
    <row r="174" spans="1:15" s="87" customFormat="1" ht="87" x14ac:dyDescent="0.35">
      <c r="A174" s="12" t="s">
        <v>75</v>
      </c>
      <c r="B174" s="85" t="s">
        <v>716</v>
      </c>
      <c r="C174" s="9" t="str">
        <f t="shared" si="8"/>
        <v>GSM-DL</v>
      </c>
      <c r="D174" s="85" t="s">
        <v>640</v>
      </c>
      <c r="E174" s="85" t="s">
        <v>773</v>
      </c>
      <c r="F174" s="85">
        <v>1</v>
      </c>
      <c r="G174" s="85" t="s">
        <v>951</v>
      </c>
      <c r="H174" s="85" t="str">
        <f t="shared" si="9"/>
        <v>GSM-DL-F-1-B2</v>
      </c>
      <c r="I174" s="48" t="str">
        <f>CONCATENATE(VLOOKUP(CONCATENATE(A174,"-",B174,"-",D174,"-",F174),'Activités par classe-leçon-nat'!G:H,2,0)," - ",E174)</f>
        <v>Comprendre les symboles numériques (nombre de points sur un dé, un domino, chiffres arabes), d'abord en les dénombrant puis en les mémorisant - Manipulation</v>
      </c>
      <c r="J174" s="48" t="str">
        <f>VLOOKUP(CONCATENATE($A174,"-",$B174,"-",$D174,"-",$F174),'Activités par classe-leçon-nat'!G:J,3,0)</f>
        <v>L'enfant doit savoir lire les chiffres écrits sur un dé, par la mémorisation (sans les recompter)</v>
      </c>
      <c r="K174" s="48" t="str">
        <f>VLOOKUP(G174,'Type Exo'!A:C,3,0)</f>
        <v>Exercice où il faut trouver la bonne réponse parmi 2 possibles (question alternative)</v>
      </c>
      <c r="L174" s="48" t="s">
        <v>1000</v>
      </c>
      <c r="M174" s="48">
        <f>IF(NOT(ISNA(VLOOKUP(CONCATENATE($H174,"-",$G174),'Question ClasseLeçonActTyprep'!$I:$L,4,0))), VLOOKUP(CONCATENATE($H174,"-",$G174),'Question ClasseLeçonActTyprep'!$I:$L,4,0), IF(NOT(ISNA(VLOOKUP(CONCATENATE(MID($H174,1,LEN($H174)-2),"--*",$G174),'Question ClasseLeçonActTyprep'!$I:$L,4,0))), VLOOKUP(CONCATENATE(MID($H174,1,LEN($H174)-2),"--*",$G174),'Question ClasseLeçonActTyprep'!$I:$L,4,0), IF(NOT(ISNA(VLOOKUP(CONCATENATE(MID($H174,1,LEN($H174)-4),"---*",$G174),'Question ClasseLeçonActTyprep'!$I:$L,4,0))), VLOOKUP(CONCATENATE(MID($H174,1,LEN($H174)-4),"---*",$G174),'Question ClasseLeçonActTyprep'!$I:$L,4,0), IF(NOT(ISNA(VLOOKUP(CONCATENATE(MID($H174,1,LEN($H174)-5),"----*",$G174),'Question ClasseLeçonActTyprep'!$I:$L,4,0))), VLOOKUP(CONCATENATE(MID($H174,1,LEN($H174)-6),"----*",$G174),'Question ClasseLeçonActTyprep'!$I:$L,4,0), 0))))</f>
        <v>0</v>
      </c>
      <c r="N174" s="86" t="str">
        <f t="shared" si="10"/>
        <v>Quelle valeur n'est pas représentée sur ces dés ?</v>
      </c>
      <c r="O174"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'Exercice où il faut trouver la bonne réponse parmi 2 possibles (question alternative)', 'L''enfant doit savoir lire les chiffres écrits sur un dé, par la mémorisation (sans les recompter)', 'Quelle valeur n''est pas représentée sur ces dés ?', 'B2', '1', 'GSM', 'DL', 'F');</v>
      </c>
    </row>
    <row r="175" spans="1:15" s="87" customFormat="1" ht="72.5" x14ac:dyDescent="0.35">
      <c r="A175" s="12" t="s">
        <v>75</v>
      </c>
      <c r="B175" s="85" t="s">
        <v>716</v>
      </c>
      <c r="C175" s="9" t="str">
        <f t="shared" si="8"/>
        <v>GSM-DL</v>
      </c>
      <c r="D175" s="85" t="s">
        <v>640</v>
      </c>
      <c r="E175" s="85" t="s">
        <v>773</v>
      </c>
      <c r="F175" s="85">
        <v>1</v>
      </c>
      <c r="G175" s="85" t="s">
        <v>952</v>
      </c>
      <c r="H175" s="85" t="str">
        <f t="shared" si="9"/>
        <v>GSM-DL-F-1-Q1</v>
      </c>
      <c r="I175" s="48" t="str">
        <f>CONCATENATE(VLOOKUP(CONCATENATE(A175,"-",B175,"-",D175,"-",F175),'Activités par classe-leçon-nat'!G:H,2,0)," - ",E175)</f>
        <v>Comprendre les symboles numériques (nombre de points sur un dé, un domino, chiffres arabes), d'abord en les dénombrant puis en les mémorisant - Manipulation</v>
      </c>
      <c r="J175" s="48" t="str">
        <f>VLOOKUP(CONCATENATE($A175,"-",$B175,"-",$D175,"-",$F175),'Activités par classe-leçon-nat'!G:J,3,0)</f>
        <v>L'enfant doit savoir lire les chiffres écrits sur un dé, par la mémorisation (sans les recompter)</v>
      </c>
      <c r="K175" s="48" t="str">
        <f>VLOOKUP(G175,'Type Exo'!A:C,3,0)</f>
        <v>Un exercice de type QCM</v>
      </c>
      <c r="L175" s="48" t="s">
        <v>991</v>
      </c>
      <c r="M175" s="48">
        <f>IF(NOT(ISNA(VLOOKUP(CONCATENATE($H175,"-",$G175),'Question ClasseLeçonActTyprep'!$I:$L,4,0))), VLOOKUP(CONCATENATE($H175,"-",$G175),'Question ClasseLeçonActTyprep'!$I:$L,4,0), IF(NOT(ISNA(VLOOKUP(CONCATENATE(MID($H175,1,LEN($H175)-2),"--*",$G175),'Question ClasseLeçonActTyprep'!$I:$L,4,0))), VLOOKUP(CONCATENATE(MID($H175,1,LEN($H175)-2),"--*",$G175),'Question ClasseLeçonActTyprep'!$I:$L,4,0), IF(NOT(ISNA(VLOOKUP(CONCATENATE(MID($H175,1,LEN($H175)-4),"---*",$G175),'Question ClasseLeçonActTyprep'!$I:$L,4,0))), VLOOKUP(CONCATENATE(MID($H175,1,LEN($H175)-4),"---*",$G175),'Question ClasseLeçonActTyprep'!$I:$L,4,0), IF(NOT(ISNA(VLOOKUP(CONCATENATE(MID($H175,1,LEN($H175)-5),"----*",$G175),'Question ClasseLeçonActTyprep'!$I:$L,4,0))), VLOOKUP(CONCATENATE(MID($H175,1,LEN($H175)-6),"----*",$G175),'Question ClasseLeçonActTyprep'!$I:$L,4,0), 0))))</f>
        <v>0</v>
      </c>
      <c r="N175" s="86" t="str">
        <f t="shared" si="10"/>
        <v>Ce dé indique la valeur ?</v>
      </c>
      <c r="O175"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'Un exercice de type QCM', 'L''enfant doit savoir lire les chiffres écrits sur un dé, par la mémorisation (sans les recompter)', 'Ce dé indique la valeur ?', 'Q1', '1', 'GSM', 'DL', 'F');</v>
      </c>
    </row>
    <row r="176" spans="1:15" s="87" customFormat="1" ht="87" x14ac:dyDescent="0.35">
      <c r="A176" s="12" t="s">
        <v>75</v>
      </c>
      <c r="B176" s="85" t="s">
        <v>716</v>
      </c>
      <c r="C176" s="9" t="str">
        <f t="shared" si="8"/>
        <v>GSM-DL</v>
      </c>
      <c r="D176" s="85" t="s">
        <v>640</v>
      </c>
      <c r="E176" s="85" t="s">
        <v>773</v>
      </c>
      <c r="F176" s="85">
        <v>1</v>
      </c>
      <c r="G176" s="85" t="s">
        <v>953</v>
      </c>
      <c r="H176" s="85" t="str">
        <f t="shared" si="9"/>
        <v>GSM-DL-F-1-Q2</v>
      </c>
      <c r="I176" s="48" t="str">
        <f>CONCATENATE(VLOOKUP(CONCATENATE(A176,"-",B176,"-",D176,"-",F176),'Activités par classe-leçon-nat'!G:H,2,0)," - ",E176)</f>
        <v>Comprendre les symboles numériques (nombre de points sur un dé, un domino, chiffres arabes), d'abord en les dénombrant puis en les mémorisant - Manipulation</v>
      </c>
      <c r="J176" s="48" t="str">
        <f>VLOOKUP(CONCATENATE($A176,"-",$B176,"-",$D176,"-",$F176),'Activités par classe-leçon-nat'!G:J,3,0)</f>
        <v>L'enfant doit savoir lire les chiffres écrits sur un dé, par la mémorisation (sans les recompter)</v>
      </c>
      <c r="K176" s="48" t="str">
        <f>VLOOKUP(G176,'Type Exo'!A:C,3,0)</f>
        <v>Un exercice de type QCM (question alternative / trouver l'intrus)</v>
      </c>
      <c r="L176" s="48" t="s">
        <v>1000</v>
      </c>
      <c r="M176" s="48">
        <f>IF(NOT(ISNA(VLOOKUP(CONCATENATE($H176,"-",$G176),'Question ClasseLeçonActTyprep'!$I:$L,4,0))), VLOOKUP(CONCATENATE($H176,"-",$G176),'Question ClasseLeçonActTyprep'!$I:$L,4,0), IF(NOT(ISNA(VLOOKUP(CONCATENATE(MID($H176,1,LEN($H176)-2),"--*",$G176),'Question ClasseLeçonActTyprep'!$I:$L,4,0))), VLOOKUP(CONCATENATE(MID($H176,1,LEN($H176)-2),"--*",$G176),'Question ClasseLeçonActTyprep'!$I:$L,4,0), IF(NOT(ISNA(VLOOKUP(CONCATENATE(MID($H176,1,LEN($H176)-4),"---*",$G176),'Question ClasseLeçonActTyprep'!$I:$L,4,0))), VLOOKUP(CONCATENATE(MID($H176,1,LEN($H176)-4),"---*",$G176),'Question ClasseLeçonActTyprep'!$I:$L,4,0), IF(NOT(ISNA(VLOOKUP(CONCATENATE(MID($H176,1,LEN($H176)-5),"----*",$G176),'Question ClasseLeçonActTyprep'!$I:$L,4,0))), VLOOKUP(CONCATENATE(MID($H176,1,LEN($H176)-6),"----*",$G176),'Question ClasseLeçonActTyprep'!$I:$L,4,0), 0))))</f>
        <v>0</v>
      </c>
      <c r="N176" s="86" t="str">
        <f t="shared" si="10"/>
        <v>Quelle valeur n'est pas représentée sur ces dés ?</v>
      </c>
      <c r="O176"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'Un exercice de type QCM (question alternative / trouver l''intrus)', 'L''enfant doit savoir lire les chiffres écrits sur un dé, par la mémorisation (sans les recompter)', 'Quelle valeur n''est pas représentée sur ces dés ?', 'Q2', '1', 'GSM', 'DL', 'F');</v>
      </c>
    </row>
    <row r="177" spans="1:15" s="87" customFormat="1" ht="72.5" x14ac:dyDescent="0.35">
      <c r="A177" s="12" t="s">
        <v>75</v>
      </c>
      <c r="B177" s="85" t="s">
        <v>716</v>
      </c>
      <c r="C177" s="9" t="str">
        <f t="shared" si="8"/>
        <v>GSM-DL</v>
      </c>
      <c r="D177" s="85" t="s">
        <v>640</v>
      </c>
      <c r="E177" s="85" t="s">
        <v>773</v>
      </c>
      <c r="F177" s="85">
        <v>1</v>
      </c>
      <c r="G177" s="85" t="s">
        <v>87</v>
      </c>
      <c r="H177" s="85" t="str">
        <f t="shared" si="9"/>
        <v>GSM-DL-F-1-M</v>
      </c>
      <c r="I177" s="48" t="str">
        <f>CONCATENATE(VLOOKUP(CONCATENATE(A177,"-",B177,"-",D177,"-",F177),'Activités par classe-leçon-nat'!G:H,2,0)," - ",E177)</f>
        <v>Comprendre les symboles numériques (nombre de points sur un dé, un domino, chiffres arabes), d'abord en les dénombrant puis en les mémorisant - Manipulation</v>
      </c>
      <c r="J177" s="48" t="str">
        <f>VLOOKUP(CONCATENATE($A177,"-",$B177,"-",$D177,"-",$F177),'Activités par classe-leçon-nat'!G:J,3,0)</f>
        <v>L'enfant doit savoir lire les chiffres écrits sur un dé, par la mémorisation (sans les recompter)</v>
      </c>
      <c r="K177" s="48" t="str">
        <f>VLOOKUP(G177,'Type Exo'!A:C,3,0)</f>
        <v>Un exercice de type Memory</v>
      </c>
      <c r="L177" s="48" t="s">
        <v>993</v>
      </c>
      <c r="M177" s="48">
        <f>IF(NOT(ISNA(VLOOKUP(CONCATENATE($H177,"-",$G177),'Question ClasseLeçonActTyprep'!$I:$L,4,0))), VLOOKUP(CONCATENATE($H177,"-",$G177),'Question ClasseLeçonActTyprep'!$I:$L,4,0), IF(NOT(ISNA(VLOOKUP(CONCATENATE(MID($H177,1,LEN($H177)-2),"--*",$G177),'Question ClasseLeçonActTyprep'!$I:$L,4,0))), VLOOKUP(CONCATENATE(MID($H177,1,LEN($H177)-2),"--*",$G177),'Question ClasseLeçonActTyprep'!$I:$L,4,0), IF(NOT(ISNA(VLOOKUP(CONCATENATE(MID($H177,1,LEN($H177)-4),"---*",$G177),'Question ClasseLeçonActTyprep'!$I:$L,4,0))), VLOOKUP(CONCATENATE(MID($H177,1,LEN($H177)-4),"---*",$G177),'Question ClasseLeçonActTyprep'!$I:$L,4,0), IF(NOT(ISNA(VLOOKUP(CONCATENATE(MID($H177,1,LEN($H177)-5),"----*",$G177),'Question ClasseLeçonActTyprep'!$I:$L,4,0))), VLOOKUP(CONCATENATE(MID($H177,1,LEN($H177)-6),"----*",$G177),'Question ClasseLeçonActTyprep'!$I:$L,4,0), 0))))</f>
        <v>0</v>
      </c>
      <c r="N177" s="86" t="str">
        <f t="shared" si="10"/>
        <v>Associe les cartes qui représentent le même nombre</v>
      </c>
      <c r="O177"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'Un exercice de type Memory', 'L''enfant doit savoir lire les chiffres écrits sur un dé, par la mémorisation (sans les recompter)', 'Associe les cartes qui représentent le même nombre', 'M', '1', 'GSM', 'DL', 'F');</v>
      </c>
    </row>
    <row r="178" spans="1:15" s="87" customFormat="1" ht="72.5" x14ac:dyDescent="0.35">
      <c r="A178" s="12" t="s">
        <v>75</v>
      </c>
      <c r="B178" s="85" t="s">
        <v>716</v>
      </c>
      <c r="C178" s="9" t="str">
        <f t="shared" si="8"/>
        <v>GSM-DL</v>
      </c>
      <c r="D178" s="85" t="s">
        <v>640</v>
      </c>
      <c r="E178" s="85" t="s">
        <v>773</v>
      </c>
      <c r="F178" s="85">
        <v>1</v>
      </c>
      <c r="G178" s="85" t="s">
        <v>628</v>
      </c>
      <c r="H178" s="85" t="str">
        <f t="shared" si="9"/>
        <v>GSM-DL-F-1-P</v>
      </c>
      <c r="I178" s="48" t="str">
        <f>CONCATENATE(VLOOKUP(CONCATENATE(A178,"-",B178,"-",D178,"-",F178),'Activités par classe-leçon-nat'!G:H,2,0)," - ",E178)</f>
        <v>Comprendre les symboles numériques (nombre de points sur un dé, un domino, chiffres arabes), d'abord en les dénombrant puis en les mémorisant - Manipulation</v>
      </c>
      <c r="J178" s="48" t="str">
        <f>VLOOKUP(CONCATENATE($A178,"-",$B178,"-",$D178,"-",$F178),'Activités par classe-leçon-nat'!G:J,3,0)</f>
        <v>L'enfant doit savoir lire les chiffres écrits sur un dé, par la mémorisation (sans les recompter)</v>
      </c>
      <c r="K178" s="48" t="str">
        <f>VLOOKUP(G178,'Type Exo'!A:C,3,0)</f>
        <v>Un exercice où il faut relier des items entre eux par paire</v>
      </c>
      <c r="L178" s="48" t="s">
        <v>994</v>
      </c>
      <c r="M178" s="48">
        <f>IF(NOT(ISNA(VLOOKUP(CONCATENATE($H178,"-",$G178),'Question ClasseLeçonActTyprep'!$I:$L,4,0))), VLOOKUP(CONCATENATE($H178,"-",$G178),'Question ClasseLeçonActTyprep'!$I:$L,4,0), IF(NOT(ISNA(VLOOKUP(CONCATENATE(MID($H178,1,LEN($H178)-2),"--*",$G178),'Question ClasseLeçonActTyprep'!$I:$L,4,0))), VLOOKUP(CONCATENATE(MID($H178,1,LEN($H178)-2),"--*",$G178),'Question ClasseLeçonActTyprep'!$I:$L,4,0), IF(NOT(ISNA(VLOOKUP(CONCATENATE(MID($H178,1,LEN($H178)-4),"---*",$G178),'Question ClasseLeçonActTyprep'!$I:$L,4,0))), VLOOKUP(CONCATENATE(MID($H178,1,LEN($H178)-4),"---*",$G178),'Question ClasseLeçonActTyprep'!$I:$L,4,0), IF(NOT(ISNA(VLOOKUP(CONCATENATE(MID($H178,1,LEN($H178)-5),"----*",$G178),'Question ClasseLeçonActTyprep'!$I:$L,4,0))), VLOOKUP(CONCATENATE(MID($H178,1,LEN($H178)-6),"----*",$G178),'Question ClasseLeçonActTyprep'!$I:$L,4,0), 0))))</f>
        <v>0</v>
      </c>
      <c r="N178" s="86" t="str">
        <f t="shared" si="10"/>
        <v>Relie les dés avec leur valeur</v>
      </c>
      <c r="O178"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'Un exercice où il faut relier des items entre eux par paire', 'L''enfant doit savoir lire les chiffres écrits sur un dé, par la mémorisation (sans les recompter)', 'Relie les dés avec leur valeur', 'P', '1', 'GSM', 'DL', 'F');</v>
      </c>
    </row>
    <row r="179" spans="1:15" s="87" customFormat="1" ht="72.5" x14ac:dyDescent="0.35">
      <c r="A179" s="12" t="s">
        <v>75</v>
      </c>
      <c r="B179" s="85" t="s">
        <v>716</v>
      </c>
      <c r="C179" s="9" t="str">
        <f t="shared" si="8"/>
        <v>GSM-DL</v>
      </c>
      <c r="D179" s="85" t="s">
        <v>640</v>
      </c>
      <c r="E179" s="85" t="s">
        <v>773</v>
      </c>
      <c r="F179" s="85">
        <v>1</v>
      </c>
      <c r="G179" s="85" t="s">
        <v>835</v>
      </c>
      <c r="H179" s="85" t="str">
        <f t="shared" si="9"/>
        <v>GSM-DL-F-1-T</v>
      </c>
      <c r="I179" s="48" t="str">
        <f>CONCATENATE(VLOOKUP(CONCATENATE(A179,"-",B179,"-",D179,"-",F179),'Activités par classe-leçon-nat'!G:H,2,0)," - ",E179)</f>
        <v>Comprendre les symboles numériques (nombre de points sur un dé, un domino, chiffres arabes), d'abord en les dénombrant puis en les mémorisant - Manipulation</v>
      </c>
      <c r="J179" s="48" t="str">
        <f>VLOOKUP(CONCATENATE($A179,"-",$B179,"-",$D179,"-",$F179),'Activités par classe-leçon-nat'!G:J,3,0)</f>
        <v>L'enfant doit savoir lire les chiffres écrits sur un dé, par la mémorisation (sans les recompter)</v>
      </c>
      <c r="K179" s="48" t="str">
        <f>VLOOKUP(G179,'Type Exo'!A:C,3,0)</f>
        <v>Un exercice à trous</v>
      </c>
      <c r="L179" s="48" t="s">
        <v>995</v>
      </c>
      <c r="M179" s="48">
        <f>IF(NOT(ISNA(VLOOKUP(CONCATENATE($H179,"-",$G179),'Question ClasseLeçonActTyprep'!$I:$L,4,0))), VLOOKUP(CONCATENATE($H179,"-",$G179),'Question ClasseLeçonActTyprep'!$I:$L,4,0), IF(NOT(ISNA(VLOOKUP(CONCATENATE(MID($H179,1,LEN($H179)-2),"--*",$G179),'Question ClasseLeçonActTyprep'!$I:$L,4,0))), VLOOKUP(CONCATENATE(MID($H179,1,LEN($H179)-2),"--*",$G179),'Question ClasseLeçonActTyprep'!$I:$L,4,0), IF(NOT(ISNA(VLOOKUP(CONCATENATE(MID($H179,1,LEN($H179)-4),"---*",$G179),'Question ClasseLeçonActTyprep'!$I:$L,4,0))), VLOOKUP(CONCATENATE(MID($H179,1,LEN($H179)-4),"---*",$G179),'Question ClasseLeçonActTyprep'!$I:$L,4,0), IF(NOT(ISNA(VLOOKUP(CONCATENATE(MID($H179,1,LEN($H179)-5),"----*",$G179),'Question ClasseLeçonActTyprep'!$I:$L,4,0))), VLOOKUP(CONCATENATE(MID($H179,1,LEN($H179)-6),"----*",$G179),'Question ClasseLeçonActTyprep'!$I:$L,4,0), 0))))</f>
        <v>0</v>
      </c>
      <c r="N179" s="86" t="str">
        <f t="shared" si="10"/>
        <v>La &lt;valeur&gt; d'un dé c'est le &lt;nombre&gt; de points sur la face du dessus</v>
      </c>
      <c r="O179" s="93" t="str">
        <f t="shared" si="11"/>
        <v>INSERT INTO `activite_clnt` (nom, description, objectif, consigne, typrep, num_activite, fk_classe_id, fk_lesson_id, fk_natureactiv_id) VALUES ('Comprendre les symboles numériques (nombre de points sur un dé, un domino, chiffres arabes), d''abord en les dénombrant puis en les mémorisant - Manipulation', 'Un exercice à trous', 'L''enfant doit savoir lire les chiffres écrits sur un dé, par la mémorisation (sans les recompter)', 'La &lt;valeur&gt; d''un dé c''est le &lt;nombre&gt; de points sur la face du dessus', 'T', '1', 'GSM', 'DL', 'F');</v>
      </c>
    </row>
    <row r="180" spans="1:15" s="87" customFormat="1" ht="58" x14ac:dyDescent="0.35">
      <c r="A180" s="12" t="s">
        <v>75</v>
      </c>
      <c r="B180" s="85" t="s">
        <v>716</v>
      </c>
      <c r="C180" s="9" t="str">
        <f t="shared" si="8"/>
        <v>GSM-DL</v>
      </c>
      <c r="D180" s="85" t="s">
        <v>640</v>
      </c>
      <c r="E180" s="85" t="str">
        <f>VLOOKUP(D180,'Phase apprent &amp; Nature activ'!A$11:B$14,2,0)</f>
        <v>Formalisation</v>
      </c>
      <c r="F180" s="85">
        <v>2</v>
      </c>
      <c r="G180" s="85" t="s">
        <v>735</v>
      </c>
      <c r="H180" s="85" t="str">
        <f t="shared" si="9"/>
        <v>GSM-DL-F-2-B1</v>
      </c>
      <c r="I180" s="48" t="str">
        <f>CONCATENATE(VLOOKUP(CONCATENATE(A180,"-",B180,"-",D180,"-",F180),'Activités par classe-leçon-nat'!G:H,2,0)," - ",E180)</f>
        <v>Lire les chiffres arabes - Formalisation</v>
      </c>
      <c r="J180" s="48" t="str">
        <f>VLOOKUP(CONCATENATE($A180,"-",$B180,"-",$D180,"-",$F180),'Activités par classe-leçon-nat'!G:J,3,0)</f>
        <v>L'enfant doit savoir lire les nombres écrits en chiffres arabes, en faisant la correspondance avec des dés</v>
      </c>
      <c r="K180" s="48" t="str">
        <f>VLOOKUP(G180,'Type Exo'!A:C,3,0)</f>
        <v>Exercice où il faut trouver la bonne réponse parmi 2 possibles</v>
      </c>
      <c r="L180" s="48" t="s">
        <v>1004</v>
      </c>
      <c r="M180" s="48">
        <f>IF(NOT(ISNA(VLOOKUP(CONCATENATE($H180,"-",$G180),'Question ClasseLeçonActTyprep'!$I:$L,4,0))), VLOOKUP(CONCATENATE($H180,"-",$G180),'Question ClasseLeçonActTyprep'!$I:$L,4,0), IF(NOT(ISNA(VLOOKUP(CONCATENATE(MID($H180,1,LEN($H180)-2),"--*",$G180),'Question ClasseLeçonActTyprep'!$I:$L,4,0))), VLOOKUP(CONCATENATE(MID($H180,1,LEN($H180)-2),"--*",$G180),'Question ClasseLeçonActTyprep'!$I:$L,4,0), IF(NOT(ISNA(VLOOKUP(CONCATENATE(MID($H180,1,LEN($H180)-4),"---*",$G180),'Question ClasseLeçonActTyprep'!$I:$L,4,0))), VLOOKUP(CONCATENATE(MID($H180,1,LEN($H180)-4),"---*",$G180),'Question ClasseLeçonActTyprep'!$I:$L,4,0), IF(NOT(ISNA(VLOOKUP(CONCATENATE(MID($H180,1,LEN($H180)-5),"----*",$G180),'Question ClasseLeçonActTyprep'!$I:$L,4,0))), VLOOKUP(CONCATENATE(MID($H180,1,LEN($H180)-6),"----*",$G180),'Question ClasseLeçonActTyprep'!$I:$L,4,0), 0))))</f>
        <v>0</v>
      </c>
      <c r="N180" s="86" t="str">
        <f t="shared" si="10"/>
        <v>Ce nombre correspond à quel dé ?</v>
      </c>
      <c r="O180" s="93" t="str">
        <f t="shared" si="11"/>
        <v>INSERT INTO `activite_clnt` (nom, description, objectif, consigne, typrep, num_activite, fk_classe_id, fk_lesson_id, fk_natureactiv_id) VALUES ('Lire les chiffres arabes - Formalisation', 'Exercice où il faut trouver la bonne réponse parmi 2 possibles', 'L''enfant doit savoir lire les nombres écrits en chiffres arabes, en faisant la correspondance avec des dés', 'Ce nombre correspond à quel dé ?', 'B1', '2', 'GSM', 'DL', 'F');</v>
      </c>
    </row>
    <row r="181" spans="1:15" s="87" customFormat="1" ht="72.5" x14ac:dyDescent="0.35">
      <c r="A181" s="12" t="s">
        <v>75</v>
      </c>
      <c r="B181" s="85" t="s">
        <v>716</v>
      </c>
      <c r="C181" s="9" t="str">
        <f t="shared" si="8"/>
        <v>GSM-DL</v>
      </c>
      <c r="D181" s="85" t="s">
        <v>640</v>
      </c>
      <c r="E181" s="85" t="str">
        <f>VLOOKUP(D181,'Phase apprent &amp; Nature activ'!A$11:B$14,2,0)</f>
        <v>Formalisation</v>
      </c>
      <c r="F181" s="85">
        <v>2</v>
      </c>
      <c r="G181" s="85" t="s">
        <v>951</v>
      </c>
      <c r="H181" s="85" t="str">
        <f t="shared" si="9"/>
        <v>GSM-DL-F-2-B2</v>
      </c>
      <c r="I181" s="48" t="str">
        <f>CONCATENATE(VLOOKUP(CONCATENATE(A181,"-",B181,"-",D181,"-",F181),'Activités par classe-leçon-nat'!G:H,2,0)," - ",E181)</f>
        <v>Lire les chiffres arabes - Formalisation</v>
      </c>
      <c r="J181" s="48" t="str">
        <f>VLOOKUP(CONCATENATE($A181,"-",$B181,"-",$D181,"-",$F181),'Activités par classe-leçon-nat'!G:J,3,0)</f>
        <v>L'enfant doit savoir lire les nombres écrits en chiffres arabes, en faisant la correspondance avec des dés</v>
      </c>
      <c r="K181" s="48" t="str">
        <f>VLOOKUP(G181,'Type Exo'!A:C,3,0)</f>
        <v>Exercice où il faut trouver la bonne réponse parmi 2 possibles (question alternative)</v>
      </c>
      <c r="L181" s="48" t="s">
        <v>1005</v>
      </c>
      <c r="M181" s="48">
        <f>IF(NOT(ISNA(VLOOKUP(CONCATENATE($H181,"-",$G181),'Question ClasseLeçonActTyprep'!$I:$L,4,0))), VLOOKUP(CONCATENATE($H181,"-",$G181),'Question ClasseLeçonActTyprep'!$I:$L,4,0), IF(NOT(ISNA(VLOOKUP(CONCATENATE(MID($H181,1,LEN($H181)-2),"--*",$G181),'Question ClasseLeçonActTyprep'!$I:$L,4,0))), VLOOKUP(CONCATENATE(MID($H181,1,LEN($H181)-2),"--*",$G181),'Question ClasseLeçonActTyprep'!$I:$L,4,0), IF(NOT(ISNA(VLOOKUP(CONCATENATE(MID($H181,1,LEN($H181)-4),"---*",$G181),'Question ClasseLeçonActTyprep'!$I:$L,4,0))), VLOOKUP(CONCATENATE(MID($H181,1,LEN($H181)-4),"---*",$G181),'Question ClasseLeçonActTyprep'!$I:$L,4,0), IF(NOT(ISNA(VLOOKUP(CONCATENATE(MID($H181,1,LEN($H181)-5),"----*",$G181),'Question ClasseLeçonActTyprep'!$I:$L,4,0))), VLOOKUP(CONCATENATE(MID($H181,1,LEN($H181)-6),"----*",$G181),'Question ClasseLeçonActTyprep'!$I:$L,4,0), 0))))</f>
        <v>0</v>
      </c>
      <c r="N181" s="86" t="str">
        <f t="shared" si="10"/>
        <v>Quel dé n'est pas représenté sur ces nombres ?</v>
      </c>
      <c r="O181" s="93" t="str">
        <f t="shared" si="11"/>
        <v>INSERT INTO `activite_clnt` (nom, description, objectif, consigne, typrep, num_activite, fk_classe_id, fk_lesson_id, fk_natureactiv_id) VALUES ('Lire les chiffres arabes - Formalisation', 'Exercice où il faut trouver la bonne réponse parmi 2 possibles (question alternative)', 'L''enfant doit savoir lire les nombres écrits en chiffres arabes, en faisant la correspondance avec des dés', 'Quel dé n''est pas représenté sur ces nombres ?', 'B2', '2', 'GSM', 'DL', 'F');</v>
      </c>
    </row>
    <row r="182" spans="1:15" s="87" customFormat="1" ht="58" x14ac:dyDescent="0.35">
      <c r="A182" s="12" t="s">
        <v>75</v>
      </c>
      <c r="B182" s="85" t="s">
        <v>716</v>
      </c>
      <c r="C182" s="9" t="str">
        <f t="shared" si="8"/>
        <v>GSM-DL</v>
      </c>
      <c r="D182" s="85" t="s">
        <v>640</v>
      </c>
      <c r="E182" s="85" t="str">
        <f>VLOOKUP(D182,'Phase apprent &amp; Nature activ'!A$11:B$14,2,0)</f>
        <v>Formalisation</v>
      </c>
      <c r="F182" s="85">
        <v>2</v>
      </c>
      <c r="G182" s="85" t="s">
        <v>952</v>
      </c>
      <c r="H182" s="85" t="str">
        <f t="shared" si="9"/>
        <v>GSM-DL-F-2-Q1</v>
      </c>
      <c r="I182" s="48" t="str">
        <f>CONCATENATE(VLOOKUP(CONCATENATE(A182,"-",B182,"-",D182,"-",F182),'Activités par classe-leçon-nat'!G:H,2,0)," - ",E182)</f>
        <v>Lire les chiffres arabes - Formalisation</v>
      </c>
      <c r="J182" s="48" t="str">
        <f>VLOOKUP(CONCATENATE($A182,"-",$B182,"-",$D182,"-",$F182),'Activités par classe-leçon-nat'!G:J,3,0)</f>
        <v>L'enfant doit savoir lire les nombres écrits en chiffres arabes, en faisant la correspondance avec des dés</v>
      </c>
      <c r="K182" s="48" t="str">
        <f>VLOOKUP(G182,'Type Exo'!A:C,3,0)</f>
        <v>Un exercice de type QCM</v>
      </c>
      <c r="L182" s="48" t="s">
        <v>1004</v>
      </c>
      <c r="M182" s="48">
        <f>IF(NOT(ISNA(VLOOKUP(CONCATENATE($H182,"-",$G182),'Question ClasseLeçonActTyprep'!$I:$L,4,0))), VLOOKUP(CONCATENATE($H182,"-",$G182),'Question ClasseLeçonActTyprep'!$I:$L,4,0), IF(NOT(ISNA(VLOOKUP(CONCATENATE(MID($H182,1,LEN($H182)-2),"--*",$G182),'Question ClasseLeçonActTyprep'!$I:$L,4,0))), VLOOKUP(CONCATENATE(MID($H182,1,LEN($H182)-2),"--*",$G182),'Question ClasseLeçonActTyprep'!$I:$L,4,0), IF(NOT(ISNA(VLOOKUP(CONCATENATE(MID($H182,1,LEN($H182)-4),"---*",$G182),'Question ClasseLeçonActTyprep'!$I:$L,4,0))), VLOOKUP(CONCATENATE(MID($H182,1,LEN($H182)-4),"---*",$G182),'Question ClasseLeçonActTyprep'!$I:$L,4,0), IF(NOT(ISNA(VLOOKUP(CONCATENATE(MID($H182,1,LEN($H182)-5),"----*",$G182),'Question ClasseLeçonActTyprep'!$I:$L,4,0))), VLOOKUP(CONCATENATE(MID($H182,1,LEN($H182)-6),"----*",$G182),'Question ClasseLeçonActTyprep'!$I:$L,4,0), 0))))</f>
        <v>0</v>
      </c>
      <c r="N182" s="86" t="str">
        <f t="shared" si="10"/>
        <v>Ce nombre correspond à quel dé ?</v>
      </c>
      <c r="O182" s="93" t="str">
        <f t="shared" si="11"/>
        <v>INSERT INTO `activite_clnt` (nom, description, objectif, consigne, typrep, num_activite, fk_classe_id, fk_lesson_id, fk_natureactiv_id) VALUES ('Lire les chiffres arabes - Formalisation', 'Un exercice de type QCM', 'L''enfant doit savoir lire les nombres écrits en chiffres arabes, en faisant la correspondance avec des dés', 'Ce nombre correspond à quel dé ?', 'Q1', '2', 'GSM', 'DL', 'F');</v>
      </c>
    </row>
    <row r="183" spans="1:15" s="87" customFormat="1" ht="72.5" x14ac:dyDescent="0.35">
      <c r="A183" s="12" t="s">
        <v>75</v>
      </c>
      <c r="B183" s="85" t="s">
        <v>716</v>
      </c>
      <c r="C183" s="9" t="str">
        <f t="shared" si="8"/>
        <v>GSM-DL</v>
      </c>
      <c r="D183" s="85" t="s">
        <v>640</v>
      </c>
      <c r="E183" s="85" t="str">
        <f>VLOOKUP(D183,'Phase apprent &amp; Nature activ'!A$11:B$14,2,0)</f>
        <v>Formalisation</v>
      </c>
      <c r="F183" s="85">
        <v>2</v>
      </c>
      <c r="G183" s="85" t="s">
        <v>953</v>
      </c>
      <c r="H183" s="85" t="str">
        <f t="shared" si="9"/>
        <v>GSM-DL-F-2-Q2</v>
      </c>
      <c r="I183" s="48" t="str">
        <f>CONCATENATE(VLOOKUP(CONCATENATE(A183,"-",B183,"-",D183,"-",F183),'Activités par classe-leçon-nat'!G:H,2,0)," - ",E183)</f>
        <v>Lire les chiffres arabes - Formalisation</v>
      </c>
      <c r="J183" s="48" t="str">
        <f>VLOOKUP(CONCATENATE($A183,"-",$B183,"-",$D183,"-",$F183),'Activités par classe-leçon-nat'!G:J,3,0)</f>
        <v>L'enfant doit savoir lire les nombres écrits en chiffres arabes, en faisant la correspondance avec des dés</v>
      </c>
      <c r="K183" s="48" t="str">
        <f>VLOOKUP(G183,'Type Exo'!A:C,3,0)</f>
        <v>Un exercice de type QCM (question alternative / trouver l'intrus)</v>
      </c>
      <c r="L183" s="48" t="s">
        <v>1005</v>
      </c>
      <c r="M183" s="48">
        <f>IF(NOT(ISNA(VLOOKUP(CONCATENATE($H183,"-",$G183),'Question ClasseLeçonActTyprep'!$I:$L,4,0))), VLOOKUP(CONCATENATE($H183,"-",$G183),'Question ClasseLeçonActTyprep'!$I:$L,4,0), IF(NOT(ISNA(VLOOKUP(CONCATENATE(MID($H183,1,LEN($H183)-2),"--*",$G183),'Question ClasseLeçonActTyprep'!$I:$L,4,0))), VLOOKUP(CONCATENATE(MID($H183,1,LEN($H183)-2),"--*",$G183),'Question ClasseLeçonActTyprep'!$I:$L,4,0), IF(NOT(ISNA(VLOOKUP(CONCATENATE(MID($H183,1,LEN($H183)-4),"---*",$G183),'Question ClasseLeçonActTyprep'!$I:$L,4,0))), VLOOKUP(CONCATENATE(MID($H183,1,LEN($H183)-4),"---*",$G183),'Question ClasseLeçonActTyprep'!$I:$L,4,0), IF(NOT(ISNA(VLOOKUP(CONCATENATE(MID($H183,1,LEN($H183)-5),"----*",$G183),'Question ClasseLeçonActTyprep'!$I:$L,4,0))), VLOOKUP(CONCATENATE(MID($H183,1,LEN($H183)-6),"----*",$G183),'Question ClasseLeçonActTyprep'!$I:$L,4,0), 0))))</f>
        <v>0</v>
      </c>
      <c r="N183" s="86" t="str">
        <f t="shared" si="10"/>
        <v>Quel dé n'est pas représenté sur ces nombres ?</v>
      </c>
      <c r="O183" s="93" t="str">
        <f t="shared" si="11"/>
        <v>INSERT INTO `activite_clnt` (nom, description, objectif, consigne, typrep, num_activite, fk_classe_id, fk_lesson_id, fk_natureactiv_id) VALUES ('Lire les chiffres arabes - Formalisation', 'Un exercice de type QCM (question alternative / trouver l''intrus)', 'L''enfant doit savoir lire les nombres écrits en chiffres arabes, en faisant la correspondance avec des dés', 'Quel dé n''est pas représenté sur ces nombres ?', 'Q2', '2', 'GSM', 'DL', 'F');</v>
      </c>
    </row>
    <row r="184" spans="1:15" s="87" customFormat="1" ht="58" x14ac:dyDescent="0.35">
      <c r="A184" s="12" t="s">
        <v>75</v>
      </c>
      <c r="B184" s="85" t="s">
        <v>716</v>
      </c>
      <c r="C184" s="9" t="str">
        <f t="shared" si="8"/>
        <v>GSM-DL</v>
      </c>
      <c r="D184" s="85" t="s">
        <v>640</v>
      </c>
      <c r="E184" s="85" t="str">
        <f>VLOOKUP(D184,'Phase apprent &amp; Nature activ'!A$11:B$14,2,0)</f>
        <v>Formalisation</v>
      </c>
      <c r="F184" s="85">
        <v>2</v>
      </c>
      <c r="G184" s="85" t="s">
        <v>87</v>
      </c>
      <c r="H184" s="85" t="str">
        <f t="shared" si="9"/>
        <v>GSM-DL-F-2-M</v>
      </c>
      <c r="I184" s="48" t="str">
        <f>CONCATENATE(VLOOKUP(CONCATENATE(A184,"-",B184,"-",D184,"-",F184),'Activités par classe-leçon-nat'!G:H,2,0)," - ",E184)</f>
        <v>Lire les chiffres arabes - Formalisation</v>
      </c>
      <c r="J184" s="48" t="str">
        <f>VLOOKUP(CONCATENATE($A184,"-",$B184,"-",$D184,"-",$F184),'Activités par classe-leçon-nat'!G:J,3,0)</f>
        <v>L'enfant doit savoir lire les nombres écrits en chiffres arabes, en faisant la correspondance avec des dés</v>
      </c>
      <c r="K184" s="48" t="str">
        <f>VLOOKUP(G184,'Type Exo'!A:C,3,0)</f>
        <v>Un exercice de type Memory</v>
      </c>
      <c r="L184" s="48" t="s">
        <v>1006</v>
      </c>
      <c r="M184" s="48">
        <f>IF(NOT(ISNA(VLOOKUP(CONCATENATE($H184,"-",$G184),'Question ClasseLeçonActTyprep'!$I:$L,4,0))), VLOOKUP(CONCATENATE($H184,"-",$G184),'Question ClasseLeçonActTyprep'!$I:$L,4,0), IF(NOT(ISNA(VLOOKUP(CONCATENATE(MID($H184,1,LEN($H184)-2),"--*",$G184),'Question ClasseLeçonActTyprep'!$I:$L,4,0))), VLOOKUP(CONCATENATE(MID($H184,1,LEN($H184)-2),"--*",$G184),'Question ClasseLeçonActTyprep'!$I:$L,4,0), IF(NOT(ISNA(VLOOKUP(CONCATENATE(MID($H184,1,LEN($H184)-4),"---*",$G184),'Question ClasseLeçonActTyprep'!$I:$L,4,0))), VLOOKUP(CONCATENATE(MID($H184,1,LEN($H184)-4),"---*",$G184),'Question ClasseLeçonActTyprep'!$I:$L,4,0), IF(NOT(ISNA(VLOOKUP(CONCATENATE(MID($H184,1,LEN($H184)-5),"----*",$G184),'Question ClasseLeçonActTyprep'!$I:$L,4,0))), VLOOKUP(CONCATENATE(MID($H184,1,LEN($H184)-6),"----*",$G184),'Question ClasseLeçonActTyprep'!$I:$L,4,0), 0))))</f>
        <v>0</v>
      </c>
      <c r="N184" s="86" t="str">
        <f t="shared" si="10"/>
        <v>Associe les cartes qui représentent le nombre et le dé qui lui correspond</v>
      </c>
      <c r="O184" s="93" t="str">
        <f t="shared" si="11"/>
        <v>INSERT INTO `activite_clnt` (nom, description, objectif, consigne, typrep, num_activite, fk_classe_id, fk_lesson_id, fk_natureactiv_id) VALUES ('Lire les chiffres arabes - Formalisation', 'Un exercice de type Memory', 'L''enfant doit savoir lire les nombres écrits en chiffres arabes, en faisant la correspondance avec des dés', 'Associe les cartes qui représentent le nombre et le dé qui lui correspond', 'M', '2', 'GSM', 'DL', 'F');</v>
      </c>
    </row>
    <row r="185" spans="1:15" s="87" customFormat="1" ht="58" x14ac:dyDescent="0.35">
      <c r="A185" s="12" t="s">
        <v>75</v>
      </c>
      <c r="B185" s="85" t="s">
        <v>716</v>
      </c>
      <c r="C185" s="9" t="str">
        <f t="shared" si="8"/>
        <v>GSM-DL</v>
      </c>
      <c r="D185" s="85" t="s">
        <v>640</v>
      </c>
      <c r="E185" s="85" t="str">
        <f>VLOOKUP(D185,'Phase apprent &amp; Nature activ'!A$11:B$14,2,0)</f>
        <v>Formalisation</v>
      </c>
      <c r="F185" s="85">
        <v>2</v>
      </c>
      <c r="G185" s="85" t="s">
        <v>628</v>
      </c>
      <c r="H185" s="85" t="str">
        <f t="shared" si="9"/>
        <v>GSM-DL-F-2-P</v>
      </c>
      <c r="I185" s="48" t="str">
        <f>CONCATENATE(VLOOKUP(CONCATENATE(A185,"-",B185,"-",D185,"-",F185),'Activités par classe-leçon-nat'!G:H,2,0)," - ",E185)</f>
        <v>Lire les chiffres arabes - Formalisation</v>
      </c>
      <c r="J185" s="48" t="str">
        <f>VLOOKUP(CONCATENATE($A185,"-",$B185,"-",$D185,"-",$F185),'Activités par classe-leçon-nat'!G:J,3,0)</f>
        <v>L'enfant doit savoir lire les nombres écrits en chiffres arabes, en faisant la correspondance avec des dés</v>
      </c>
      <c r="K185" s="48" t="str">
        <f>VLOOKUP(G185,'Type Exo'!A:C,3,0)</f>
        <v>Un exercice où il faut relier des items entre eux par paire</v>
      </c>
      <c r="L185" s="48" t="s">
        <v>1007</v>
      </c>
      <c r="M185" s="48">
        <f>IF(NOT(ISNA(VLOOKUP(CONCATENATE($H185,"-",$G185),'Question ClasseLeçonActTyprep'!$I:$L,4,0))), VLOOKUP(CONCATENATE($H185,"-",$G185),'Question ClasseLeçonActTyprep'!$I:$L,4,0), IF(NOT(ISNA(VLOOKUP(CONCATENATE(MID($H185,1,LEN($H185)-2),"--*",$G185),'Question ClasseLeçonActTyprep'!$I:$L,4,0))), VLOOKUP(CONCATENATE(MID($H185,1,LEN($H185)-2),"--*",$G185),'Question ClasseLeçonActTyprep'!$I:$L,4,0), IF(NOT(ISNA(VLOOKUP(CONCATENATE(MID($H185,1,LEN($H185)-4),"---*",$G185),'Question ClasseLeçonActTyprep'!$I:$L,4,0))), VLOOKUP(CONCATENATE(MID($H185,1,LEN($H185)-4),"---*",$G185),'Question ClasseLeçonActTyprep'!$I:$L,4,0), IF(NOT(ISNA(VLOOKUP(CONCATENATE(MID($H185,1,LEN($H185)-5),"----*",$G185),'Question ClasseLeçonActTyprep'!$I:$L,4,0))), VLOOKUP(CONCATENATE(MID($H185,1,LEN($H185)-6),"----*",$G185),'Question ClasseLeçonActTyprep'!$I:$L,4,0), 0))))</f>
        <v>0</v>
      </c>
      <c r="N185" s="86" t="str">
        <f t="shared" si="10"/>
        <v>Relie les nombres avec les dés qui leur correspondent</v>
      </c>
      <c r="O185" s="93" t="str">
        <f t="shared" si="11"/>
        <v>INSERT INTO `activite_clnt` (nom, description, objectif, consigne, typrep, num_activite, fk_classe_id, fk_lesson_id, fk_natureactiv_id) VALUES ('Lire les chiffres arabes - Formalisation', 'Un exercice où il faut relier des items entre eux par paire', 'L''enfant doit savoir lire les nombres écrits en chiffres arabes, en faisant la correspondance avec des dés', 'Relie les nombres avec les dés qui leur correspondent', 'P', '2', 'GSM', 'DL', 'F');</v>
      </c>
    </row>
    <row r="186" spans="1:15" s="87" customFormat="1" ht="58" x14ac:dyDescent="0.35">
      <c r="A186" s="12" t="s">
        <v>75</v>
      </c>
      <c r="B186" s="85" t="s">
        <v>716</v>
      </c>
      <c r="C186" s="9" t="str">
        <f t="shared" si="8"/>
        <v>GSM-DL</v>
      </c>
      <c r="D186" s="85" t="s">
        <v>640</v>
      </c>
      <c r="E186" s="85" t="str">
        <f>VLOOKUP(D186,'Phase apprent &amp; Nature activ'!A$11:B$14,2,0)</f>
        <v>Formalisation</v>
      </c>
      <c r="F186" s="85">
        <v>2</v>
      </c>
      <c r="G186" s="85" t="s">
        <v>835</v>
      </c>
      <c r="H186" s="85" t="str">
        <f t="shared" si="9"/>
        <v>GSM-DL-F-2-T</v>
      </c>
      <c r="I186" s="48" t="str">
        <f>CONCATENATE(VLOOKUP(CONCATENATE(A186,"-",B186,"-",D186,"-",F186),'Activités par classe-leçon-nat'!G:H,2,0)," - ",E186)</f>
        <v>Lire les chiffres arabes - Formalisation</v>
      </c>
      <c r="J186" s="48" t="str">
        <f>VLOOKUP(CONCATENATE($A186,"-",$B186,"-",$D186,"-",$F186),'Activités par classe-leçon-nat'!G:J,3,0)</f>
        <v>L'enfant doit savoir lire les nombres écrits en chiffres arabes, en faisant la correspondance avec des dés</v>
      </c>
      <c r="K186" s="48" t="str">
        <f>VLOOKUP(G186,'Type Exo'!A:C,3,0)</f>
        <v>Un exercice à trous</v>
      </c>
      <c r="L186" s="48" t="s">
        <v>1008</v>
      </c>
      <c r="M186" s="48">
        <f>IF(NOT(ISNA(VLOOKUP(CONCATENATE($H186,"-",$G186),'Question ClasseLeçonActTyprep'!$I:$L,4,0))), VLOOKUP(CONCATENATE($H186,"-",$G186),'Question ClasseLeçonActTyprep'!$I:$L,4,0), IF(NOT(ISNA(VLOOKUP(CONCATENATE(MID($H186,1,LEN($H186)-2),"--*",$G186),'Question ClasseLeçonActTyprep'!$I:$L,4,0))), VLOOKUP(CONCATENATE(MID($H186,1,LEN($H186)-2),"--*",$G186),'Question ClasseLeçonActTyprep'!$I:$L,4,0), IF(NOT(ISNA(VLOOKUP(CONCATENATE(MID($H186,1,LEN($H186)-4),"---*",$G186),'Question ClasseLeçonActTyprep'!$I:$L,4,0))), VLOOKUP(CONCATENATE(MID($H186,1,LEN($H186)-4),"---*",$G186),'Question ClasseLeçonActTyprep'!$I:$L,4,0), IF(NOT(ISNA(VLOOKUP(CONCATENATE(MID($H186,1,LEN($H186)-5),"----*",$G186),'Question ClasseLeçonActTyprep'!$I:$L,4,0))), VLOOKUP(CONCATENATE(MID($H186,1,LEN($H186)-6),"----*",$G186),'Question ClasseLeçonActTyprep'!$I:$L,4,0), 0))))</f>
        <v>0</v>
      </c>
      <c r="N186" s="86" t="str">
        <f t="shared" si="10"/>
        <v>Un &lt;nombre&gt; correspond à la &lt;quantité de points&gt; sur un dé</v>
      </c>
      <c r="O186" s="93" t="str">
        <f t="shared" si="11"/>
        <v>INSERT INTO `activite_clnt` (nom, description, objectif, consigne, typrep, num_activite, fk_classe_id, fk_lesson_id, fk_natureactiv_id) VALUES ('Lire les chiffres arabes - Formalisation', 'Un exercice à trous', 'L''enfant doit savoir lire les nombres écrits en chiffres arabes, en faisant la correspondance avec des dés', 'Un &lt;nombre&gt; correspond à la &lt;quantité de points&gt; sur un dé', 'T', '2', 'GSM', 'DL', 'F');</v>
      </c>
    </row>
    <row r="187" spans="1:15" s="87" customFormat="1" ht="58" x14ac:dyDescent="0.35">
      <c r="A187" s="12" t="s">
        <v>75</v>
      </c>
      <c r="B187" s="85" t="s">
        <v>716</v>
      </c>
      <c r="C187" s="9" t="str">
        <f t="shared" si="8"/>
        <v>GSM-DL</v>
      </c>
      <c r="D187" s="85" t="s">
        <v>640</v>
      </c>
      <c r="E187" s="85" t="str">
        <f>VLOOKUP(D187,'Phase apprent &amp; Nature activ'!A$11:B$14,2,0)</f>
        <v>Formalisation</v>
      </c>
      <c r="F187" s="85">
        <v>3</v>
      </c>
      <c r="G187" s="85" t="s">
        <v>735</v>
      </c>
      <c r="H187" s="85" t="str">
        <f t="shared" si="9"/>
        <v>GSM-DL-F-3-B1</v>
      </c>
      <c r="I187" s="48" t="str">
        <f>CONCATENATE(VLOOKUP(CONCATENATE(A187,"-",B187,"-",D187,"-",F187),'Activités par classe-leçon-nat'!G:H,2,0)," - ",E187)</f>
        <v>Lire les chiffres arabes - Formalisation</v>
      </c>
      <c r="J187" s="48" t="str">
        <f>VLOOKUP(CONCATENATE($A187,"-",$B187,"-",$D187,"-",$F187),'Activités par classe-leçon-nat'!G:J,3,0)</f>
        <v>L'enfant doit savoir lire les nombres écrits en chiffres arabes, en faisant la correspondance avec des dominos</v>
      </c>
      <c r="K187" s="48" t="str">
        <f>VLOOKUP(G187,'Type Exo'!A:C,3,0)</f>
        <v>Exercice où il faut trouver la bonne réponse parmi 2 possibles</v>
      </c>
      <c r="L187" s="48" t="s">
        <v>1009</v>
      </c>
      <c r="M187" s="48">
        <f>IF(NOT(ISNA(VLOOKUP(CONCATENATE($H187,"-",$G187),'Question ClasseLeçonActTyprep'!$I:$L,4,0))), VLOOKUP(CONCATENATE($H187,"-",$G187),'Question ClasseLeçonActTyprep'!$I:$L,4,0), IF(NOT(ISNA(VLOOKUP(CONCATENATE(MID($H187,1,LEN($H187)-2),"--*",$G187),'Question ClasseLeçonActTyprep'!$I:$L,4,0))), VLOOKUP(CONCATENATE(MID($H187,1,LEN($H187)-2),"--*",$G187),'Question ClasseLeçonActTyprep'!$I:$L,4,0), IF(NOT(ISNA(VLOOKUP(CONCATENATE(MID($H187,1,LEN($H187)-4),"---*",$G187),'Question ClasseLeçonActTyprep'!$I:$L,4,0))), VLOOKUP(CONCATENATE(MID($H187,1,LEN($H187)-4),"---*",$G187),'Question ClasseLeçonActTyprep'!$I:$L,4,0), IF(NOT(ISNA(VLOOKUP(CONCATENATE(MID($H187,1,LEN($H187)-5),"----*",$G187),'Question ClasseLeçonActTyprep'!$I:$L,4,0))), VLOOKUP(CONCATENATE(MID($H187,1,LEN($H187)-6),"----*",$G187),'Question ClasseLeçonActTyprep'!$I:$L,4,0), 0))))</f>
        <v>0</v>
      </c>
      <c r="N187" s="86" t="str">
        <f t="shared" si="10"/>
        <v>Ce nombre correspond à quel domino ?</v>
      </c>
      <c r="O187" s="93" t="str">
        <f t="shared" si="11"/>
        <v>INSERT INTO `activite_clnt` (nom, description, objectif, consigne, typrep, num_activite, fk_classe_id, fk_lesson_id, fk_natureactiv_id) VALUES ('Lire les chiffres arabes - Formalisation', 'Exercice où il faut trouver la bonne réponse parmi 2 possibles', 'L''enfant doit savoir lire les nombres écrits en chiffres arabes, en faisant la correspondance avec des dominos', 'Ce nombre correspond à quel domino ?', 'B1', '3', 'GSM', 'DL', 'F');</v>
      </c>
    </row>
    <row r="188" spans="1:15" s="87" customFormat="1" ht="72.5" x14ac:dyDescent="0.35">
      <c r="A188" s="12" t="s">
        <v>75</v>
      </c>
      <c r="B188" s="85" t="s">
        <v>716</v>
      </c>
      <c r="C188" s="9" t="str">
        <f t="shared" si="8"/>
        <v>GSM-DL</v>
      </c>
      <c r="D188" s="85" t="s">
        <v>640</v>
      </c>
      <c r="E188" s="85" t="str">
        <f>VLOOKUP(D188,'Phase apprent &amp; Nature activ'!A$11:B$14,2,0)</f>
        <v>Formalisation</v>
      </c>
      <c r="F188" s="85">
        <v>3</v>
      </c>
      <c r="G188" s="85" t="s">
        <v>951</v>
      </c>
      <c r="H188" s="85" t="str">
        <f t="shared" si="9"/>
        <v>GSM-DL-F-3-B2</v>
      </c>
      <c r="I188" s="48" t="str">
        <f>CONCATENATE(VLOOKUP(CONCATENATE(A188,"-",B188,"-",D188,"-",F188),'Activités par classe-leçon-nat'!G:H,2,0)," - ",E188)</f>
        <v>Lire les chiffres arabes - Formalisation</v>
      </c>
      <c r="J188" s="48" t="str">
        <f>VLOOKUP(CONCATENATE($A188,"-",$B188,"-",$D188,"-",$F188),'Activités par classe-leçon-nat'!G:J,3,0)</f>
        <v>L'enfant doit savoir lire les nombres écrits en chiffres arabes, en faisant la correspondance avec des dominos</v>
      </c>
      <c r="K188" s="48" t="str">
        <f>VLOOKUP(G188,'Type Exo'!A:C,3,0)</f>
        <v>Exercice où il faut trouver la bonne réponse parmi 2 possibles (question alternative)</v>
      </c>
      <c r="L188" s="48" t="s">
        <v>1010</v>
      </c>
      <c r="M188" s="48">
        <f>IF(NOT(ISNA(VLOOKUP(CONCATENATE($H188,"-",$G188),'Question ClasseLeçonActTyprep'!$I:$L,4,0))), VLOOKUP(CONCATENATE($H188,"-",$G188),'Question ClasseLeçonActTyprep'!$I:$L,4,0), IF(NOT(ISNA(VLOOKUP(CONCATENATE(MID($H188,1,LEN($H188)-2),"--*",$G188),'Question ClasseLeçonActTyprep'!$I:$L,4,0))), VLOOKUP(CONCATENATE(MID($H188,1,LEN($H188)-2),"--*",$G188),'Question ClasseLeçonActTyprep'!$I:$L,4,0), IF(NOT(ISNA(VLOOKUP(CONCATENATE(MID($H188,1,LEN($H188)-4),"---*",$G188),'Question ClasseLeçonActTyprep'!$I:$L,4,0))), VLOOKUP(CONCATENATE(MID($H188,1,LEN($H188)-4),"---*",$G188),'Question ClasseLeçonActTyprep'!$I:$L,4,0), IF(NOT(ISNA(VLOOKUP(CONCATENATE(MID($H188,1,LEN($H188)-5),"----*",$G188),'Question ClasseLeçonActTyprep'!$I:$L,4,0))), VLOOKUP(CONCATENATE(MID($H188,1,LEN($H188)-6),"----*",$G188),'Question ClasseLeçonActTyprep'!$I:$L,4,0), 0))))</f>
        <v>0</v>
      </c>
      <c r="N188" s="86" t="str">
        <f t="shared" si="10"/>
        <v>Quel domino n'est pas représenté sur ces nombres ?</v>
      </c>
      <c r="O188" s="93" t="str">
        <f t="shared" si="11"/>
        <v>INSERT INTO `activite_clnt` (nom, description, objectif, consigne, typrep, num_activite, fk_classe_id, fk_lesson_id, fk_natureactiv_id) VALUES ('Lire les chiffres arabes - Formalisation', 'Exercice où il faut trouver la bonne réponse parmi 2 possibles (question alternative)', 'L''enfant doit savoir lire les nombres écrits en chiffres arabes, en faisant la correspondance avec des dominos', 'Quel domino n''est pas représenté sur ces nombres ?', 'B2', '3', 'GSM', 'DL', 'F');</v>
      </c>
    </row>
    <row r="189" spans="1:15" s="87" customFormat="1" ht="58" x14ac:dyDescent="0.35">
      <c r="A189" s="12" t="s">
        <v>75</v>
      </c>
      <c r="B189" s="85" t="s">
        <v>716</v>
      </c>
      <c r="C189" s="9" t="str">
        <f t="shared" si="8"/>
        <v>GSM-DL</v>
      </c>
      <c r="D189" s="85" t="s">
        <v>640</v>
      </c>
      <c r="E189" s="85" t="str">
        <f>VLOOKUP(D189,'Phase apprent &amp; Nature activ'!A$11:B$14,2,0)</f>
        <v>Formalisation</v>
      </c>
      <c r="F189" s="85">
        <v>3</v>
      </c>
      <c r="G189" s="85" t="s">
        <v>952</v>
      </c>
      <c r="H189" s="85" t="str">
        <f t="shared" si="9"/>
        <v>GSM-DL-F-3-Q1</v>
      </c>
      <c r="I189" s="48" t="str">
        <f>CONCATENATE(VLOOKUP(CONCATENATE(A189,"-",B189,"-",D189,"-",F189),'Activités par classe-leçon-nat'!G:H,2,0)," - ",E189)</f>
        <v>Lire les chiffres arabes - Formalisation</v>
      </c>
      <c r="J189" s="48" t="str">
        <f>VLOOKUP(CONCATENATE($A189,"-",$B189,"-",$D189,"-",$F189),'Activités par classe-leçon-nat'!G:J,3,0)</f>
        <v>L'enfant doit savoir lire les nombres écrits en chiffres arabes, en faisant la correspondance avec des dominos</v>
      </c>
      <c r="K189" s="48" t="str">
        <f>VLOOKUP(G189,'Type Exo'!A:C,3,0)</f>
        <v>Un exercice de type QCM</v>
      </c>
      <c r="L189" s="48" t="s">
        <v>1009</v>
      </c>
      <c r="M189" s="48">
        <f>IF(NOT(ISNA(VLOOKUP(CONCATENATE($H189,"-",$G189),'Question ClasseLeçonActTyprep'!$I:$L,4,0))), VLOOKUP(CONCATENATE($H189,"-",$G189),'Question ClasseLeçonActTyprep'!$I:$L,4,0), IF(NOT(ISNA(VLOOKUP(CONCATENATE(MID($H189,1,LEN($H189)-2),"--*",$G189),'Question ClasseLeçonActTyprep'!$I:$L,4,0))), VLOOKUP(CONCATENATE(MID($H189,1,LEN($H189)-2),"--*",$G189),'Question ClasseLeçonActTyprep'!$I:$L,4,0), IF(NOT(ISNA(VLOOKUP(CONCATENATE(MID($H189,1,LEN($H189)-4),"---*",$G189),'Question ClasseLeçonActTyprep'!$I:$L,4,0))), VLOOKUP(CONCATENATE(MID($H189,1,LEN($H189)-4),"---*",$G189),'Question ClasseLeçonActTyprep'!$I:$L,4,0), IF(NOT(ISNA(VLOOKUP(CONCATENATE(MID($H189,1,LEN($H189)-5),"----*",$G189),'Question ClasseLeçonActTyprep'!$I:$L,4,0))), VLOOKUP(CONCATENATE(MID($H189,1,LEN($H189)-6),"----*",$G189),'Question ClasseLeçonActTyprep'!$I:$L,4,0), 0))))</f>
        <v>0</v>
      </c>
      <c r="N189" s="86" t="str">
        <f t="shared" si="10"/>
        <v>Ce nombre correspond à quel domino ?</v>
      </c>
      <c r="O189" s="93" t="str">
        <f t="shared" si="11"/>
        <v>INSERT INTO `activite_clnt` (nom, description, objectif, consigne, typrep, num_activite, fk_classe_id, fk_lesson_id, fk_natureactiv_id) VALUES ('Lire les chiffres arabes - Formalisation', 'Un exercice de type QCM', 'L''enfant doit savoir lire les nombres écrits en chiffres arabes, en faisant la correspondance avec des dominos', 'Ce nombre correspond à quel domino ?', 'Q1', '3', 'GSM', 'DL', 'F');</v>
      </c>
    </row>
    <row r="190" spans="1:15" s="87" customFormat="1" ht="72.5" x14ac:dyDescent="0.35">
      <c r="A190" s="12" t="s">
        <v>75</v>
      </c>
      <c r="B190" s="85" t="s">
        <v>716</v>
      </c>
      <c r="C190" s="9" t="str">
        <f t="shared" si="8"/>
        <v>GSM-DL</v>
      </c>
      <c r="D190" s="85" t="s">
        <v>640</v>
      </c>
      <c r="E190" s="85" t="str">
        <f>VLOOKUP(D190,'Phase apprent &amp; Nature activ'!A$11:B$14,2,0)</f>
        <v>Formalisation</v>
      </c>
      <c r="F190" s="85">
        <v>3</v>
      </c>
      <c r="G190" s="85" t="s">
        <v>953</v>
      </c>
      <c r="H190" s="85" t="str">
        <f t="shared" si="9"/>
        <v>GSM-DL-F-3-Q2</v>
      </c>
      <c r="I190" s="48" t="str">
        <f>CONCATENATE(VLOOKUP(CONCATENATE(A190,"-",B190,"-",D190,"-",F190),'Activités par classe-leçon-nat'!G:H,2,0)," - ",E190)</f>
        <v>Lire les chiffres arabes - Formalisation</v>
      </c>
      <c r="J190" s="48" t="str">
        <f>VLOOKUP(CONCATENATE($A190,"-",$B190,"-",$D190,"-",$F190),'Activités par classe-leçon-nat'!G:J,3,0)</f>
        <v>L'enfant doit savoir lire les nombres écrits en chiffres arabes, en faisant la correspondance avec des dominos</v>
      </c>
      <c r="K190" s="48" t="str">
        <f>VLOOKUP(G190,'Type Exo'!A:C,3,0)</f>
        <v>Un exercice de type QCM (question alternative / trouver l'intrus)</v>
      </c>
      <c r="L190" s="48" t="s">
        <v>1010</v>
      </c>
      <c r="M190" s="48">
        <f>IF(NOT(ISNA(VLOOKUP(CONCATENATE($H190,"-",$G190),'Question ClasseLeçonActTyprep'!$I:$L,4,0))), VLOOKUP(CONCATENATE($H190,"-",$G190),'Question ClasseLeçonActTyprep'!$I:$L,4,0), IF(NOT(ISNA(VLOOKUP(CONCATENATE(MID($H190,1,LEN($H190)-2),"--*",$G190),'Question ClasseLeçonActTyprep'!$I:$L,4,0))), VLOOKUP(CONCATENATE(MID($H190,1,LEN($H190)-2),"--*",$G190),'Question ClasseLeçonActTyprep'!$I:$L,4,0), IF(NOT(ISNA(VLOOKUP(CONCATENATE(MID($H190,1,LEN($H190)-4),"---*",$G190),'Question ClasseLeçonActTyprep'!$I:$L,4,0))), VLOOKUP(CONCATENATE(MID($H190,1,LEN($H190)-4),"---*",$G190),'Question ClasseLeçonActTyprep'!$I:$L,4,0), IF(NOT(ISNA(VLOOKUP(CONCATENATE(MID($H190,1,LEN($H190)-5),"----*",$G190),'Question ClasseLeçonActTyprep'!$I:$L,4,0))), VLOOKUP(CONCATENATE(MID($H190,1,LEN($H190)-6),"----*",$G190),'Question ClasseLeçonActTyprep'!$I:$L,4,0), 0))))</f>
        <v>0</v>
      </c>
      <c r="N190" s="86" t="str">
        <f t="shared" si="10"/>
        <v>Quel domino n'est pas représenté sur ces nombres ?</v>
      </c>
      <c r="O190" s="93" t="str">
        <f t="shared" si="11"/>
        <v>INSERT INTO `activite_clnt` (nom, description, objectif, consigne, typrep, num_activite, fk_classe_id, fk_lesson_id, fk_natureactiv_id) VALUES ('Lire les chiffres arabes - Formalisation', 'Un exercice de type QCM (question alternative / trouver l''intrus)', 'L''enfant doit savoir lire les nombres écrits en chiffres arabes, en faisant la correspondance avec des dominos', 'Quel domino n''est pas représenté sur ces nombres ?', 'Q2', '3', 'GSM', 'DL', 'F');</v>
      </c>
    </row>
    <row r="191" spans="1:15" s="87" customFormat="1" ht="72.5" x14ac:dyDescent="0.35">
      <c r="A191" s="12" t="s">
        <v>75</v>
      </c>
      <c r="B191" s="85" t="s">
        <v>716</v>
      </c>
      <c r="C191" s="9" t="str">
        <f t="shared" si="8"/>
        <v>GSM-DL</v>
      </c>
      <c r="D191" s="85" t="s">
        <v>640</v>
      </c>
      <c r="E191" s="85" t="str">
        <f>VLOOKUP(D191,'Phase apprent &amp; Nature activ'!A$11:B$14,2,0)</f>
        <v>Formalisation</v>
      </c>
      <c r="F191" s="85">
        <v>3</v>
      </c>
      <c r="G191" s="85" t="s">
        <v>87</v>
      </c>
      <c r="H191" s="85" t="str">
        <f t="shared" si="9"/>
        <v>GSM-DL-F-3-M</v>
      </c>
      <c r="I191" s="48" t="str">
        <f>CONCATENATE(VLOOKUP(CONCATENATE(A191,"-",B191,"-",D191,"-",F191),'Activités par classe-leçon-nat'!G:H,2,0)," - ",E191)</f>
        <v>Lire les chiffres arabes - Formalisation</v>
      </c>
      <c r="J191" s="48" t="str">
        <f>VLOOKUP(CONCATENATE($A191,"-",$B191,"-",$D191,"-",$F191),'Activités par classe-leçon-nat'!G:J,3,0)</f>
        <v>L'enfant doit savoir lire les nombres écrits en chiffres arabes, en faisant la correspondance avec des dominos</v>
      </c>
      <c r="K191" s="48" t="str">
        <f>VLOOKUP(G191,'Type Exo'!A:C,3,0)</f>
        <v>Un exercice de type Memory</v>
      </c>
      <c r="L191" s="48" t="s">
        <v>1011</v>
      </c>
      <c r="M191" s="48">
        <f>IF(NOT(ISNA(VLOOKUP(CONCATENATE($H191,"-",$G191),'Question ClasseLeçonActTyprep'!$I:$L,4,0))), VLOOKUP(CONCATENATE($H191,"-",$G191),'Question ClasseLeçonActTyprep'!$I:$L,4,0), IF(NOT(ISNA(VLOOKUP(CONCATENATE(MID($H191,1,LEN($H191)-2),"--*",$G191),'Question ClasseLeçonActTyprep'!$I:$L,4,0))), VLOOKUP(CONCATENATE(MID($H191,1,LEN($H191)-2),"--*",$G191),'Question ClasseLeçonActTyprep'!$I:$L,4,0), IF(NOT(ISNA(VLOOKUP(CONCATENATE(MID($H191,1,LEN($H191)-4),"---*",$G191),'Question ClasseLeçonActTyprep'!$I:$L,4,0))), VLOOKUP(CONCATENATE(MID($H191,1,LEN($H191)-4),"---*",$G191),'Question ClasseLeçonActTyprep'!$I:$L,4,0), IF(NOT(ISNA(VLOOKUP(CONCATENATE(MID($H191,1,LEN($H191)-5),"----*",$G191),'Question ClasseLeçonActTyprep'!$I:$L,4,0))), VLOOKUP(CONCATENATE(MID($H191,1,LEN($H191)-6),"----*",$G191),'Question ClasseLeçonActTyprep'!$I:$L,4,0), 0))))</f>
        <v>0</v>
      </c>
      <c r="N191" s="86" t="str">
        <f t="shared" si="10"/>
        <v>Associe les cartes qui représentent le nombre et le domino qui lui correspond</v>
      </c>
      <c r="O191" s="93" t="str">
        <f t="shared" si="11"/>
        <v>INSERT INTO `activite_clnt` (nom, description, objectif, consigne, typrep, num_activite, fk_classe_id, fk_lesson_id, fk_natureactiv_id) VALUES ('Lire les chiffres arabes - Formalisation', 'Un exercice de type Memory', 'L''enfant doit savoir lire les nombres écrits en chiffres arabes, en faisant la correspondance avec des dominos', 'Associe les cartes qui représentent le nombre et le domino qui lui correspond', 'M', '3', 'GSM', 'DL', 'F');</v>
      </c>
    </row>
    <row r="192" spans="1:15" s="87" customFormat="1" ht="72.5" x14ac:dyDescent="0.35">
      <c r="A192" s="12" t="s">
        <v>75</v>
      </c>
      <c r="B192" s="85" t="s">
        <v>716</v>
      </c>
      <c r="C192" s="9" t="str">
        <f t="shared" si="8"/>
        <v>GSM-DL</v>
      </c>
      <c r="D192" s="85" t="s">
        <v>640</v>
      </c>
      <c r="E192" s="85" t="str">
        <f>VLOOKUP(D192,'Phase apprent &amp; Nature activ'!A$11:B$14,2,0)</f>
        <v>Formalisation</v>
      </c>
      <c r="F192" s="85">
        <v>3</v>
      </c>
      <c r="G192" s="85" t="s">
        <v>628</v>
      </c>
      <c r="H192" s="85" t="str">
        <f t="shared" si="9"/>
        <v>GSM-DL-F-3-P</v>
      </c>
      <c r="I192" s="48" t="str">
        <f>CONCATENATE(VLOOKUP(CONCATENATE(A192,"-",B192,"-",D192,"-",F192),'Activités par classe-leçon-nat'!G:H,2,0)," - ",E192)</f>
        <v>Lire les chiffres arabes - Formalisation</v>
      </c>
      <c r="J192" s="48" t="str">
        <f>VLOOKUP(CONCATENATE($A192,"-",$B192,"-",$D192,"-",$F192),'Activités par classe-leçon-nat'!G:J,3,0)</f>
        <v>L'enfant doit savoir lire les nombres écrits en chiffres arabes, en faisant la correspondance avec des dominos</v>
      </c>
      <c r="K192" s="48" t="str">
        <f>VLOOKUP(G192,'Type Exo'!A:C,3,0)</f>
        <v>Un exercice où il faut relier des items entre eux par paire</v>
      </c>
      <c r="L192" s="48" t="s">
        <v>1012</v>
      </c>
      <c r="M192" s="48">
        <f>IF(NOT(ISNA(VLOOKUP(CONCATENATE($H192,"-",$G192),'Question ClasseLeçonActTyprep'!$I:$L,4,0))), VLOOKUP(CONCATENATE($H192,"-",$G192),'Question ClasseLeçonActTyprep'!$I:$L,4,0), IF(NOT(ISNA(VLOOKUP(CONCATENATE(MID($H192,1,LEN($H192)-2),"--*",$G192),'Question ClasseLeçonActTyprep'!$I:$L,4,0))), VLOOKUP(CONCATENATE(MID($H192,1,LEN($H192)-2),"--*",$G192),'Question ClasseLeçonActTyprep'!$I:$L,4,0), IF(NOT(ISNA(VLOOKUP(CONCATENATE(MID($H192,1,LEN($H192)-4),"---*",$G192),'Question ClasseLeçonActTyprep'!$I:$L,4,0))), VLOOKUP(CONCATENATE(MID($H192,1,LEN($H192)-4),"---*",$G192),'Question ClasseLeçonActTyprep'!$I:$L,4,0), IF(NOT(ISNA(VLOOKUP(CONCATENATE(MID($H192,1,LEN($H192)-5),"----*",$G192),'Question ClasseLeçonActTyprep'!$I:$L,4,0))), VLOOKUP(CONCATENATE(MID($H192,1,LEN($H192)-6),"----*",$G192),'Question ClasseLeçonActTyprep'!$I:$L,4,0), 0))))</f>
        <v>0</v>
      </c>
      <c r="N192" s="86" t="str">
        <f t="shared" si="10"/>
        <v>Relie les nombres avec les dominos qui leur correspondent</v>
      </c>
      <c r="O192" s="93" t="str">
        <f t="shared" si="11"/>
        <v>INSERT INTO `activite_clnt` (nom, description, objectif, consigne, typrep, num_activite, fk_classe_id, fk_lesson_id, fk_natureactiv_id) VALUES ('Lire les chiffres arabes - Formalisation', 'Un exercice où il faut relier des items entre eux par paire', 'L''enfant doit savoir lire les nombres écrits en chiffres arabes, en faisant la correspondance avec des dominos', 'Relie les nombres avec les dominos qui leur correspondent', 'P', '3', 'GSM', 'DL', 'F');</v>
      </c>
    </row>
    <row r="193" spans="1:15" s="87" customFormat="1" ht="58" x14ac:dyDescent="0.35">
      <c r="A193" s="12" t="s">
        <v>75</v>
      </c>
      <c r="B193" s="85" t="s">
        <v>716</v>
      </c>
      <c r="C193" s="9" t="str">
        <f t="shared" si="8"/>
        <v>GSM-DL</v>
      </c>
      <c r="D193" s="85" t="s">
        <v>640</v>
      </c>
      <c r="E193" s="85" t="str">
        <f>VLOOKUP(D193,'Phase apprent &amp; Nature activ'!A$11:B$14,2,0)</f>
        <v>Formalisation</v>
      </c>
      <c r="F193" s="85">
        <v>3</v>
      </c>
      <c r="G193" s="85" t="s">
        <v>835</v>
      </c>
      <c r="H193" s="85" t="str">
        <f t="shared" si="9"/>
        <v>GSM-DL-F-3-T</v>
      </c>
      <c r="I193" s="48" t="str">
        <f>CONCATENATE(VLOOKUP(CONCATENATE(A193,"-",B193,"-",D193,"-",F193),'Activités par classe-leçon-nat'!G:H,2,0)," - ",E193)</f>
        <v>Lire les chiffres arabes - Formalisation</v>
      </c>
      <c r="J193" s="48" t="str">
        <f>VLOOKUP(CONCATENATE($A193,"-",$B193,"-",$D193,"-",$F193),'Activités par classe-leçon-nat'!G:J,3,0)</f>
        <v>L'enfant doit savoir lire les nombres écrits en chiffres arabes, en faisant la correspondance avec des dominos</v>
      </c>
      <c r="K193" s="48" t="str">
        <f>VLOOKUP(G193,'Type Exo'!A:C,3,0)</f>
        <v>Un exercice à trous</v>
      </c>
      <c r="L193" s="48" t="s">
        <v>1013</v>
      </c>
      <c r="M193" s="48">
        <f>IF(NOT(ISNA(VLOOKUP(CONCATENATE($H193,"-",$G193),'Question ClasseLeçonActTyprep'!$I:$L,4,0))), VLOOKUP(CONCATENATE($H193,"-",$G193),'Question ClasseLeçonActTyprep'!$I:$L,4,0), IF(NOT(ISNA(VLOOKUP(CONCATENATE(MID($H193,1,LEN($H193)-2),"--*",$G193),'Question ClasseLeçonActTyprep'!$I:$L,4,0))), VLOOKUP(CONCATENATE(MID($H193,1,LEN($H193)-2),"--*",$G193),'Question ClasseLeçonActTyprep'!$I:$L,4,0), IF(NOT(ISNA(VLOOKUP(CONCATENATE(MID($H193,1,LEN($H193)-4),"---*",$G193),'Question ClasseLeçonActTyprep'!$I:$L,4,0))), VLOOKUP(CONCATENATE(MID($H193,1,LEN($H193)-4),"---*",$G193),'Question ClasseLeçonActTyprep'!$I:$L,4,0), IF(NOT(ISNA(VLOOKUP(CONCATENATE(MID($H193,1,LEN($H193)-5),"----*",$G193),'Question ClasseLeçonActTyprep'!$I:$L,4,0))), VLOOKUP(CONCATENATE(MID($H193,1,LEN($H193)-6),"----*",$G193),'Question ClasseLeçonActTyprep'!$I:$L,4,0), 0))))</f>
        <v>0</v>
      </c>
      <c r="N193" s="86" t="str">
        <f t="shared" si="10"/>
        <v>Un &lt;nombre&gt; correspond à la &lt;quantité de points&gt; sur un domino</v>
      </c>
      <c r="O193" s="93" t="str">
        <f t="shared" si="11"/>
        <v>INSERT INTO `activite_clnt` (nom, description, objectif, consigne, typrep, num_activite, fk_classe_id, fk_lesson_id, fk_natureactiv_id) VALUES ('Lire les chiffres arabes - Formalisation', 'Un exercice à trous', 'L''enfant doit savoir lire les nombres écrits en chiffres arabes, en faisant la correspondance avec des dominos', 'Un &lt;nombre&gt; correspond à la &lt;quantité de points&gt; sur un domino', 'T', '3', 'GSM', 'DL', 'F');</v>
      </c>
    </row>
    <row r="194" spans="1:15" s="87" customFormat="1" ht="58" x14ac:dyDescent="0.35">
      <c r="A194" s="12" t="s">
        <v>75</v>
      </c>
      <c r="B194" s="85" t="s">
        <v>716</v>
      </c>
      <c r="C194" s="9" t="str">
        <f t="shared" ref="C194:C257" si="12">CONCATENATE(A194,"-",B194)</f>
        <v>GSM-DL</v>
      </c>
      <c r="D194" s="85" t="s">
        <v>640</v>
      </c>
      <c r="E194" s="85" t="str">
        <f>VLOOKUP(D194,'Phase apprent &amp; Nature activ'!A$11:B$14,2,0)</f>
        <v>Formalisation</v>
      </c>
      <c r="F194" s="85">
        <v>4</v>
      </c>
      <c r="G194" s="85" t="s">
        <v>735</v>
      </c>
      <c r="H194" s="85" t="str">
        <f t="shared" ref="H194:H257" si="13">CONCATENATE($A194,"-",$B194,"-",$D194,"-",$F194,"-",G194)</f>
        <v>GSM-DL-F-4-B1</v>
      </c>
      <c r="I194" s="48" t="str">
        <f>CONCATENATE(VLOOKUP(CONCATENATE(A194,"-",B194,"-",D194,"-",F194),'Activités par classe-leçon-nat'!G:H,2,0)," - ",E194)</f>
        <v>Reconnaître les mots qui sont des nombres - Formalisation</v>
      </c>
      <c r="J194" s="48" t="str">
        <f>VLOOKUP(CONCATENATE($A194,"-",$B194,"-",$D194,"-",$F194),'Activités par classe-leçon-nat'!G:J,3,0)</f>
        <v>L'enfant doit savoir distinguer les mots qui désignent des nombres</v>
      </c>
      <c r="K194" s="48" t="str">
        <f>VLOOKUP(G194,'Type Exo'!A:C,3,0)</f>
        <v>Exercice où il faut trouver la bonne réponse parmi 2 possibles</v>
      </c>
      <c r="L194" s="48" t="s">
        <v>1014</v>
      </c>
      <c r="M194" s="48">
        <f>IF(NOT(ISNA(VLOOKUP(CONCATENATE($H194,"-",$G194),'Question ClasseLeçonActTyprep'!$I:$L,4,0))), VLOOKUP(CONCATENATE($H194,"-",$G194),'Question ClasseLeçonActTyprep'!$I:$L,4,0), IF(NOT(ISNA(VLOOKUP(CONCATENATE(MID($H194,1,LEN($H194)-2),"--*",$G194),'Question ClasseLeçonActTyprep'!$I:$L,4,0))), VLOOKUP(CONCATENATE(MID($H194,1,LEN($H194)-2),"--*",$G194),'Question ClasseLeçonActTyprep'!$I:$L,4,0), IF(NOT(ISNA(VLOOKUP(CONCATENATE(MID($H194,1,LEN($H194)-4),"---*",$G194),'Question ClasseLeçonActTyprep'!$I:$L,4,0))), VLOOKUP(CONCATENATE(MID($H194,1,LEN($H194)-4),"---*",$G194),'Question ClasseLeçonActTyprep'!$I:$L,4,0), IF(NOT(ISNA(VLOOKUP(CONCATENATE(MID($H194,1,LEN($H194)-5),"----*",$G194),'Question ClasseLeçonActTyprep'!$I:$L,4,0))), VLOOKUP(CONCATENATE(MID($H194,1,LEN($H194)-6),"----*",$G194),'Question ClasseLeçonActTyprep'!$I:$L,4,0), 0))))</f>
        <v>0</v>
      </c>
      <c r="N194" s="86" t="str">
        <f t="shared" ref="N194:N257" si="14">IF(L194&lt;&gt;"",L194,M194)</f>
        <v>Ce mot est-il un nombre ?</v>
      </c>
      <c r="O194" s="93" t="str">
        <f t="shared" ref="O194:O257" si="15">CONCATENATE("INSERT INTO `activite_clnt` (nom, description, objectif, consigne, typrep, num_activite, fk_classe_id, fk_lesson_id, fk_natureactiv_id) VALUES ('",SUBSTITUTE(I194,"'","''"),"', '",SUBSTITUTE(K194,"'","''"),"', '",SUBSTITUTE(J194,"'","''"),"', '",SUBSTITUTE(L194,"'","''"),"', '",G194,"', '",F194,"', '",A194,"', '",B194,"', '",D194,"');")</f>
        <v>INSERT INTO `activite_clnt` (nom, description, objectif, consigne, typrep, num_activite, fk_classe_id, fk_lesson_id, fk_natureactiv_id) VALUES ('Reconnaître les mots qui sont des nombres - Formalisation', 'Exercice où il faut trouver la bonne réponse parmi 2 possibles', 'L''enfant doit savoir distinguer les mots qui désignent des nombres', 'Ce mot est-il un nombre ?', 'B1', '4', 'GSM', 'DL', 'F');</v>
      </c>
    </row>
    <row r="195" spans="1:15" s="87" customFormat="1" ht="58" x14ac:dyDescent="0.35">
      <c r="A195" s="12" t="s">
        <v>75</v>
      </c>
      <c r="B195" s="85" t="s">
        <v>716</v>
      </c>
      <c r="C195" s="9" t="str">
        <f t="shared" si="12"/>
        <v>GSM-DL</v>
      </c>
      <c r="D195" s="85" t="s">
        <v>640</v>
      </c>
      <c r="E195" s="85" t="str">
        <f>VLOOKUP(D195,'Phase apprent &amp; Nature activ'!A$11:B$14,2,0)</f>
        <v>Formalisation</v>
      </c>
      <c r="F195" s="85">
        <v>4</v>
      </c>
      <c r="G195" s="85" t="s">
        <v>951</v>
      </c>
      <c r="H195" s="85" t="str">
        <f t="shared" si="13"/>
        <v>GSM-DL-F-4-B2</v>
      </c>
      <c r="I195" s="48" t="str">
        <f>CONCATENATE(VLOOKUP(CONCATENATE(A195,"-",B195,"-",D195,"-",F195),'Activités par classe-leçon-nat'!G:H,2,0)," - ",E195)</f>
        <v>Reconnaître les mots qui sont des nombres - Formalisation</v>
      </c>
      <c r="J195" s="48" t="str">
        <f>VLOOKUP(CONCATENATE($A195,"-",$B195,"-",$D195,"-",$F195),'Activités par classe-leçon-nat'!G:J,3,0)</f>
        <v>L'enfant doit savoir distinguer les mots qui désignent des nombres</v>
      </c>
      <c r="K195" s="48" t="str">
        <f>VLOOKUP(G195,'Type Exo'!A:C,3,0)</f>
        <v>Exercice où il faut trouver la bonne réponse parmi 2 possibles (question alternative)</v>
      </c>
      <c r="L195" s="48" t="s">
        <v>1015</v>
      </c>
      <c r="M195" s="48">
        <f>IF(NOT(ISNA(VLOOKUP(CONCATENATE($H195,"-",$G195),'Question ClasseLeçonActTyprep'!$I:$L,4,0))), VLOOKUP(CONCATENATE($H195,"-",$G195),'Question ClasseLeçonActTyprep'!$I:$L,4,0), IF(NOT(ISNA(VLOOKUP(CONCATENATE(MID($H195,1,LEN($H195)-2),"--*",$G195),'Question ClasseLeçonActTyprep'!$I:$L,4,0))), VLOOKUP(CONCATENATE(MID($H195,1,LEN($H195)-2),"--*",$G195),'Question ClasseLeçonActTyprep'!$I:$L,4,0), IF(NOT(ISNA(VLOOKUP(CONCATENATE(MID($H195,1,LEN($H195)-4),"---*",$G195),'Question ClasseLeçonActTyprep'!$I:$L,4,0))), VLOOKUP(CONCATENATE(MID($H195,1,LEN($H195)-4),"---*",$G195),'Question ClasseLeçonActTyprep'!$I:$L,4,0), IF(NOT(ISNA(VLOOKUP(CONCATENATE(MID($H195,1,LEN($H195)-5),"----*",$G195),'Question ClasseLeçonActTyprep'!$I:$L,4,0))), VLOOKUP(CONCATENATE(MID($H195,1,LEN($H195)-6),"----*",$G195),'Question ClasseLeçonActTyprep'!$I:$L,4,0), 0))))</f>
        <v>0</v>
      </c>
      <c r="N195" s="86" t="str">
        <f t="shared" si="14"/>
        <v>Quel mot n'est pas un nombre ?</v>
      </c>
      <c r="O195" s="93" t="str">
        <f t="shared" si="15"/>
        <v>INSERT INTO `activite_clnt` (nom, description, objectif, consigne, typrep, num_activite, fk_classe_id, fk_lesson_id, fk_natureactiv_id) VALUES ('Reconnaître les mots qui sont des nombres - Formalisation', 'Exercice où il faut trouver la bonne réponse parmi 2 possibles (question alternative)', 'L''enfant doit savoir distinguer les mots qui désignent des nombres', 'Quel mot n''est pas un nombre ?', 'B2', '4', 'GSM', 'DL', 'F');</v>
      </c>
    </row>
    <row r="196" spans="1:15" s="87" customFormat="1" ht="58" x14ac:dyDescent="0.35">
      <c r="A196" s="12" t="s">
        <v>75</v>
      </c>
      <c r="B196" s="85" t="s">
        <v>716</v>
      </c>
      <c r="C196" s="9" t="str">
        <f t="shared" si="12"/>
        <v>GSM-DL</v>
      </c>
      <c r="D196" s="85" t="s">
        <v>640</v>
      </c>
      <c r="E196" s="85" t="str">
        <f>VLOOKUP(D196,'Phase apprent &amp; Nature activ'!A$11:B$14,2,0)</f>
        <v>Formalisation</v>
      </c>
      <c r="F196" s="85">
        <v>4</v>
      </c>
      <c r="G196" s="85" t="s">
        <v>952</v>
      </c>
      <c r="H196" s="85" t="str">
        <f t="shared" si="13"/>
        <v>GSM-DL-F-4-Q1</v>
      </c>
      <c r="I196" s="48" t="str">
        <f>CONCATENATE(VLOOKUP(CONCATENATE(A196,"-",B196,"-",D196,"-",F196),'Activités par classe-leçon-nat'!G:H,2,0)," - ",E196)</f>
        <v>Reconnaître les mots qui sont des nombres - Formalisation</v>
      </c>
      <c r="J196" s="48" t="str">
        <f>VLOOKUP(CONCATENATE($A196,"-",$B196,"-",$D196,"-",$F196),'Activités par classe-leçon-nat'!G:J,3,0)</f>
        <v>L'enfant doit savoir distinguer les mots qui désignent des nombres</v>
      </c>
      <c r="K196" s="48" t="str">
        <f>VLOOKUP(G196,'Type Exo'!A:C,3,0)</f>
        <v>Un exercice de type QCM</v>
      </c>
      <c r="L196" s="48" t="s">
        <v>1016</v>
      </c>
      <c r="M196" s="48">
        <f>IF(NOT(ISNA(VLOOKUP(CONCATENATE($H196,"-",$G196),'Question ClasseLeçonActTyprep'!$I:$L,4,0))), VLOOKUP(CONCATENATE($H196,"-",$G196),'Question ClasseLeçonActTyprep'!$I:$L,4,0), IF(NOT(ISNA(VLOOKUP(CONCATENATE(MID($H196,1,LEN($H196)-2),"--*",$G196),'Question ClasseLeçonActTyprep'!$I:$L,4,0))), VLOOKUP(CONCATENATE(MID($H196,1,LEN($H196)-2),"--*",$G196),'Question ClasseLeçonActTyprep'!$I:$L,4,0), IF(NOT(ISNA(VLOOKUP(CONCATENATE(MID($H196,1,LEN($H196)-4),"---*",$G196),'Question ClasseLeçonActTyprep'!$I:$L,4,0))), VLOOKUP(CONCATENATE(MID($H196,1,LEN($H196)-4),"---*",$G196),'Question ClasseLeçonActTyprep'!$I:$L,4,0), IF(NOT(ISNA(VLOOKUP(CONCATENATE(MID($H196,1,LEN($H196)-5),"----*",$G196),'Question ClasseLeçonActTyprep'!$I:$L,4,0))), VLOOKUP(CONCATENATE(MID($H196,1,LEN($H196)-6),"----*",$G196),'Question ClasseLeçonActTyprep'!$I:$L,4,0), 0))))</f>
        <v>0</v>
      </c>
      <c r="N196" s="86" t="str">
        <f t="shared" si="14"/>
        <v>Quels mots sont des nombres ?</v>
      </c>
      <c r="O196" s="93" t="str">
        <f t="shared" si="15"/>
        <v>INSERT INTO `activite_clnt` (nom, description, objectif, consigne, typrep, num_activite, fk_classe_id, fk_lesson_id, fk_natureactiv_id) VALUES ('Reconnaître les mots qui sont des nombres - Formalisation', 'Un exercice de type QCM', 'L''enfant doit savoir distinguer les mots qui désignent des nombres', 'Quels mots sont des nombres ?', 'Q1', '4', 'GSM', 'DL', 'F');</v>
      </c>
    </row>
    <row r="197" spans="1:15" s="87" customFormat="1" ht="58" x14ac:dyDescent="0.35">
      <c r="A197" s="12" t="s">
        <v>75</v>
      </c>
      <c r="B197" s="85" t="s">
        <v>716</v>
      </c>
      <c r="C197" s="9" t="str">
        <f t="shared" si="12"/>
        <v>GSM-DL</v>
      </c>
      <c r="D197" s="85" t="s">
        <v>640</v>
      </c>
      <c r="E197" s="85" t="str">
        <f>VLOOKUP(D197,'Phase apprent &amp; Nature activ'!A$11:B$14,2,0)</f>
        <v>Formalisation</v>
      </c>
      <c r="F197" s="85">
        <v>4</v>
      </c>
      <c r="G197" s="85" t="s">
        <v>953</v>
      </c>
      <c r="H197" s="85" t="str">
        <f t="shared" si="13"/>
        <v>GSM-DL-F-4-Q2</v>
      </c>
      <c r="I197" s="48" t="str">
        <f>CONCATENATE(VLOOKUP(CONCATENATE(A197,"-",B197,"-",D197,"-",F197),'Activités par classe-leçon-nat'!G:H,2,0)," - ",E197)</f>
        <v>Reconnaître les mots qui sont des nombres - Formalisation</v>
      </c>
      <c r="J197" s="48" t="str">
        <f>VLOOKUP(CONCATENATE($A197,"-",$B197,"-",$D197,"-",$F197),'Activités par classe-leçon-nat'!G:J,3,0)</f>
        <v>L'enfant doit savoir distinguer les mots qui désignent des nombres</v>
      </c>
      <c r="K197" s="48" t="str">
        <f>VLOOKUP(G197,'Type Exo'!A:C,3,0)</f>
        <v>Un exercice de type QCM (question alternative / trouver l'intrus)</v>
      </c>
      <c r="L197" s="48" t="s">
        <v>1017</v>
      </c>
      <c r="M197" s="48">
        <f>IF(NOT(ISNA(VLOOKUP(CONCATENATE($H197,"-",$G197),'Question ClasseLeçonActTyprep'!$I:$L,4,0))), VLOOKUP(CONCATENATE($H197,"-",$G197),'Question ClasseLeçonActTyprep'!$I:$L,4,0), IF(NOT(ISNA(VLOOKUP(CONCATENATE(MID($H197,1,LEN($H197)-2),"--*",$G197),'Question ClasseLeçonActTyprep'!$I:$L,4,0))), VLOOKUP(CONCATENATE(MID($H197,1,LEN($H197)-2),"--*",$G197),'Question ClasseLeçonActTyprep'!$I:$L,4,0), IF(NOT(ISNA(VLOOKUP(CONCATENATE(MID($H197,1,LEN($H197)-4),"---*",$G197),'Question ClasseLeçonActTyprep'!$I:$L,4,0))), VLOOKUP(CONCATENATE(MID($H197,1,LEN($H197)-4),"---*",$G197),'Question ClasseLeçonActTyprep'!$I:$L,4,0), IF(NOT(ISNA(VLOOKUP(CONCATENATE(MID($H197,1,LEN($H197)-5),"----*",$G197),'Question ClasseLeçonActTyprep'!$I:$L,4,0))), VLOOKUP(CONCATENATE(MID($H197,1,LEN($H197)-6),"----*",$G197),'Question ClasseLeçonActTyprep'!$I:$L,4,0), 0))))</f>
        <v>0</v>
      </c>
      <c r="N197" s="86" t="str">
        <f t="shared" si="14"/>
        <v>Quels mots ne sont pas des nombres ?</v>
      </c>
      <c r="O197" s="93" t="str">
        <f t="shared" si="15"/>
        <v>INSERT INTO `activite_clnt` (nom, description, objectif, consigne, typrep, num_activite, fk_classe_id, fk_lesson_id, fk_natureactiv_id) VALUES ('Reconnaître les mots qui sont des nombres - Formalisation', 'Un exercice de type QCM (question alternative / trouver l''intrus)', 'L''enfant doit savoir distinguer les mots qui désignent des nombres', 'Quels mots ne sont pas des nombres ?', 'Q2', '4', 'GSM', 'DL', 'F');</v>
      </c>
    </row>
    <row r="198" spans="1:15" s="87" customFormat="1" ht="58" x14ac:dyDescent="0.35">
      <c r="A198" s="12" t="s">
        <v>75</v>
      </c>
      <c r="B198" s="85" t="s">
        <v>716</v>
      </c>
      <c r="C198" s="9" t="str">
        <f t="shared" si="12"/>
        <v>GSM-DL</v>
      </c>
      <c r="D198" s="85" t="s">
        <v>640</v>
      </c>
      <c r="E198" s="85" t="str">
        <f>VLOOKUP(D198,'Phase apprent &amp; Nature activ'!A$11:B$14,2,0)</f>
        <v>Formalisation</v>
      </c>
      <c r="F198" s="85">
        <v>4</v>
      </c>
      <c r="G198" s="85" t="s">
        <v>628</v>
      </c>
      <c r="H198" s="85" t="str">
        <f t="shared" si="13"/>
        <v>GSM-DL-F-4-P</v>
      </c>
      <c r="I198" s="48" t="str">
        <f>CONCATENATE(VLOOKUP(CONCATENATE(A198,"-",B198,"-",D198,"-",F198),'Activités par classe-leçon-nat'!G:H,2,0)," - ",E198)</f>
        <v>Reconnaître les mots qui sont des nombres - Formalisation</v>
      </c>
      <c r="J198" s="48" t="str">
        <f>VLOOKUP(CONCATENATE($A198,"-",$B198,"-",$D198,"-",$F198),'Activités par classe-leçon-nat'!G:J,3,0)</f>
        <v>L'enfant doit savoir distinguer les mots qui désignent des nombres</v>
      </c>
      <c r="K198" s="48" t="str">
        <f>VLOOKUP(G198,'Type Exo'!A:C,3,0)</f>
        <v>Un exercice où il faut relier des items entre eux par paire</v>
      </c>
      <c r="L198" s="48" t="s">
        <v>1018</v>
      </c>
      <c r="M198" s="48">
        <f>IF(NOT(ISNA(VLOOKUP(CONCATENATE($H198,"-",$G198),'Question ClasseLeçonActTyprep'!$I:$L,4,0))), VLOOKUP(CONCATENATE($H198,"-",$G198),'Question ClasseLeçonActTyprep'!$I:$L,4,0), IF(NOT(ISNA(VLOOKUP(CONCATENATE(MID($H198,1,LEN($H198)-2),"--*",$G198),'Question ClasseLeçonActTyprep'!$I:$L,4,0))), VLOOKUP(CONCATENATE(MID($H198,1,LEN($H198)-2),"--*",$G198),'Question ClasseLeçonActTyprep'!$I:$L,4,0), IF(NOT(ISNA(VLOOKUP(CONCATENATE(MID($H198,1,LEN($H198)-4),"---*",$G198),'Question ClasseLeçonActTyprep'!$I:$L,4,0))), VLOOKUP(CONCATENATE(MID($H198,1,LEN($H198)-4),"---*",$G198),'Question ClasseLeçonActTyprep'!$I:$L,4,0), IF(NOT(ISNA(VLOOKUP(CONCATENATE(MID($H198,1,LEN($H198)-5),"----*",$G198),'Question ClasseLeçonActTyprep'!$I:$L,4,0))), VLOOKUP(CONCATENATE(MID($H198,1,LEN($H198)-6),"----*",$G198),'Question ClasseLeçonActTyprep'!$I:$L,4,0), 0))))</f>
        <v>0</v>
      </c>
      <c r="N198" s="86" t="str">
        <f t="shared" si="14"/>
        <v>Relie les mots soit à "un nombre" soit à "pas un nombre"</v>
      </c>
      <c r="O198" s="93" t="str">
        <f t="shared" si="15"/>
        <v>INSERT INTO `activite_clnt` (nom, description, objectif, consigne, typrep, num_activite, fk_classe_id, fk_lesson_id, fk_natureactiv_id) VALUES ('Reconnaître les mots qui sont des nombres - Formalisation', 'Un exercice où il faut relier des items entre eux par paire', 'L''enfant doit savoir distinguer les mots qui désignent des nombres', 'Relie les mots soit à "un nombre" soit à "pas un nombre"', 'P', '4', 'GSM', 'DL', 'F');</v>
      </c>
    </row>
    <row r="199" spans="1:15" s="87" customFormat="1" ht="72.5" x14ac:dyDescent="0.35">
      <c r="A199" s="12" t="s">
        <v>75</v>
      </c>
      <c r="B199" s="85" t="s">
        <v>716</v>
      </c>
      <c r="C199" s="9" t="str">
        <f t="shared" si="12"/>
        <v>GSM-DL</v>
      </c>
      <c r="D199" s="85" t="s">
        <v>640</v>
      </c>
      <c r="E199" s="85" t="str">
        <f>VLOOKUP(D199,'Phase apprent &amp; Nature activ'!A$11:B$14,2,0)</f>
        <v>Formalisation</v>
      </c>
      <c r="F199" s="85">
        <v>5</v>
      </c>
      <c r="G199" s="85" t="s">
        <v>735</v>
      </c>
      <c r="H199" s="85" t="str">
        <f t="shared" si="13"/>
        <v>GSM-DL-F-5-B1</v>
      </c>
      <c r="I199" s="48" t="str">
        <f>CONCATENATE(VLOOKUP(CONCATENATE(A199,"-",B199,"-",D199,"-",F199),'Activités par classe-leçon-nat'!G:H,2,0)," - ",E199)</f>
        <v>Reconnaître les expressions numériques grammaticalement correcte - Formalisation</v>
      </c>
      <c r="J199" s="48" t="str">
        <f>VLOOKUP(CONCATENATE($A199,"-",$B199,"-",$D199,"-",$F199),'Activités par classe-leçon-nat'!G:J,3,0)</f>
        <v>L'enfant doit savoir si une expression numérique est correcte</v>
      </c>
      <c r="K199" s="48" t="str">
        <f>VLOOKUP(G199,'Type Exo'!A:C,3,0)</f>
        <v>Exercice où il faut trouver la bonne réponse parmi 2 possibles</v>
      </c>
      <c r="L199" s="48" t="s">
        <v>1019</v>
      </c>
      <c r="M199" s="48">
        <f>IF(NOT(ISNA(VLOOKUP(CONCATENATE($H199,"-",$G199),'Question ClasseLeçonActTyprep'!$I:$L,4,0))), VLOOKUP(CONCATENATE($H199,"-",$G199),'Question ClasseLeçonActTyprep'!$I:$L,4,0), IF(NOT(ISNA(VLOOKUP(CONCATENATE(MID($H199,1,LEN($H199)-2),"--*",$G199),'Question ClasseLeçonActTyprep'!$I:$L,4,0))), VLOOKUP(CONCATENATE(MID($H199,1,LEN($H199)-2),"--*",$G199),'Question ClasseLeçonActTyprep'!$I:$L,4,0), IF(NOT(ISNA(VLOOKUP(CONCATENATE(MID($H199,1,LEN($H199)-4),"---*",$G199),'Question ClasseLeçonActTyprep'!$I:$L,4,0))), VLOOKUP(CONCATENATE(MID($H199,1,LEN($H199)-4),"---*",$G199),'Question ClasseLeçonActTyprep'!$I:$L,4,0), IF(NOT(ISNA(VLOOKUP(CONCATENATE(MID($H199,1,LEN($H199)-5),"----*",$G199),'Question ClasseLeçonActTyprep'!$I:$L,4,0))), VLOOKUP(CONCATENATE(MID($H199,1,LEN($H199)-6),"----*",$G199),'Question ClasseLeçonActTyprep'!$I:$L,4,0), 0))))</f>
        <v>0</v>
      </c>
      <c r="N199" s="86" t="str">
        <f t="shared" si="14"/>
        <v>Cette expresssion numérique est-elle correcte ?</v>
      </c>
      <c r="O199" s="93" t="str">
        <f t="shared" si="15"/>
        <v>INSERT INTO `activite_clnt` (nom, description, objectif, consigne, typrep, num_activite, fk_classe_id, fk_lesson_id, fk_natureactiv_id) VALUES ('Reconnaître les expressions numériques grammaticalement correcte - Formalisation', 'Exercice où il faut trouver la bonne réponse parmi 2 possibles', 'L''enfant doit savoir si une expression numérique est correcte', 'Cette expresssion numérique est-elle correcte ?', 'B1', '5', 'GSM', 'DL', 'F');</v>
      </c>
    </row>
    <row r="200" spans="1:15" s="87" customFormat="1" ht="72.5" x14ac:dyDescent="0.35">
      <c r="A200" s="12" t="s">
        <v>75</v>
      </c>
      <c r="B200" s="85" t="s">
        <v>716</v>
      </c>
      <c r="C200" s="9" t="str">
        <f t="shared" si="12"/>
        <v>GSM-DL</v>
      </c>
      <c r="D200" s="85" t="s">
        <v>628</v>
      </c>
      <c r="E200" s="85" t="str">
        <f>VLOOKUP(D200,'Phase apprent &amp; Nature activ'!A$11:B$14,2,0)</f>
        <v>Problème</v>
      </c>
      <c r="F200" s="85">
        <v>1</v>
      </c>
      <c r="G200" s="85" t="s">
        <v>735</v>
      </c>
      <c r="H200" s="85" t="str">
        <f t="shared" si="13"/>
        <v>GSM-DL-P-1-B1</v>
      </c>
      <c r="I200" s="48" t="str">
        <f>CONCATENATE(VLOOKUP(CONCATENATE(A200,"-",B200,"-",D200,"-",F200),'Activités par classe-leçon-nat'!G:H,2,0)," - ",E200)</f>
        <v>Transfert des concepts de symboles numériques : comptage par traits (score sportif) - Problème</v>
      </c>
      <c r="J200" s="48" t="str">
        <f>VLOOKUP(CONCATENATE($A200,"-",$B200,"-",$D200,"-",$F200),'Activités par classe-leçon-nat'!G:J,3,0)</f>
        <v>L'enfant doit savoir transposer avec d'autres supports (comptage par traits)</v>
      </c>
      <c r="K200" s="48" t="str">
        <f>VLOOKUP(G200,'Type Exo'!A:C,3,0)</f>
        <v>Exercice où il faut trouver la bonne réponse parmi 2 possibles</v>
      </c>
      <c r="L200" s="48" t="s">
        <v>1020</v>
      </c>
      <c r="M200" s="48">
        <f>IF(NOT(ISNA(VLOOKUP(CONCATENATE($H200,"-",$G200),'Question ClasseLeçonActTyprep'!$I:$L,4,0))), VLOOKUP(CONCATENATE($H200,"-",$G200),'Question ClasseLeçonActTyprep'!$I:$L,4,0), IF(NOT(ISNA(VLOOKUP(CONCATENATE(MID($H200,1,LEN($H200)-2),"--*",$G200),'Question ClasseLeçonActTyprep'!$I:$L,4,0))), VLOOKUP(CONCATENATE(MID($H200,1,LEN($H200)-2),"--*",$G200),'Question ClasseLeçonActTyprep'!$I:$L,4,0), IF(NOT(ISNA(VLOOKUP(CONCATENATE(MID($H200,1,LEN($H200)-4),"---*",$G200),'Question ClasseLeçonActTyprep'!$I:$L,4,0))), VLOOKUP(CONCATENATE(MID($H200,1,LEN($H200)-4),"---*",$G200),'Question ClasseLeçonActTyprep'!$I:$L,4,0), IF(NOT(ISNA(VLOOKUP(CONCATENATE(MID($H200,1,LEN($H200)-5),"----*",$G200),'Question ClasseLeçonActTyprep'!$I:$L,4,0))), VLOOKUP(CONCATENATE(MID($H200,1,LEN($H200)-6),"----*",$G200),'Question ClasseLeçonActTyprep'!$I:$L,4,0), 0))))</f>
        <v>0</v>
      </c>
      <c r="N200" s="86" t="str">
        <f t="shared" si="14"/>
        <v>Cette configuration représente-t-il le nombre X ?</v>
      </c>
      <c r="O200" s="93" t="str">
        <f t="shared" si="15"/>
        <v>INSERT INTO `activite_clnt` (nom, description, objectif, consigne, typrep, num_activite, fk_classe_id, fk_lesson_id, fk_natureactiv_id) VALUES ('Transfert des concepts de symboles numériques : comptage par traits (score sportif) - Problème', 'Exercice où il faut trouver la bonne réponse parmi 2 possibles', 'L''enfant doit savoir transposer avec d''autres supports (comptage par traits)', 'Cette configuration représente-t-il le nombre X ?', 'B1', '1', 'GSM', 'DL', 'P');</v>
      </c>
    </row>
    <row r="201" spans="1:15" s="87" customFormat="1" ht="72.5" x14ac:dyDescent="0.35">
      <c r="A201" s="12" t="s">
        <v>75</v>
      </c>
      <c r="B201" s="85" t="s">
        <v>716</v>
      </c>
      <c r="C201" s="9" t="str">
        <f t="shared" si="12"/>
        <v>GSM-DL</v>
      </c>
      <c r="D201" s="85" t="s">
        <v>628</v>
      </c>
      <c r="E201" s="85" t="str">
        <f>VLOOKUP(D201,'Phase apprent &amp; Nature activ'!A$11:B$14,2,0)</f>
        <v>Problème</v>
      </c>
      <c r="F201" s="85">
        <v>1</v>
      </c>
      <c r="G201" s="85" t="s">
        <v>951</v>
      </c>
      <c r="H201" s="85" t="str">
        <f t="shared" si="13"/>
        <v>GSM-DL-P-1-B2</v>
      </c>
      <c r="I201" s="48" t="str">
        <f>CONCATENATE(VLOOKUP(CONCATENATE(A201,"-",B201,"-",D201,"-",F201),'Activités par classe-leçon-nat'!G:H,2,0)," - ",E201)</f>
        <v>Transfert des concepts de symboles numériques : comptage par traits (score sportif) - Problème</v>
      </c>
      <c r="J201" s="48" t="str">
        <f>VLOOKUP(CONCATENATE($A201,"-",$B201,"-",$D201,"-",$F201),'Activités par classe-leçon-nat'!G:J,3,0)</f>
        <v>L'enfant doit savoir transposer avec d'autres supports (comptage par traits)</v>
      </c>
      <c r="K201" s="48" t="str">
        <f>VLOOKUP(G201,'Type Exo'!A:C,3,0)</f>
        <v>Exercice où il faut trouver la bonne réponse parmi 2 possibles (question alternative)</v>
      </c>
      <c r="L201" s="48" t="s">
        <v>1021</v>
      </c>
      <c r="M201" s="48">
        <f>IF(NOT(ISNA(VLOOKUP(CONCATENATE($H201,"-",$G201),'Question ClasseLeçonActTyprep'!$I:$L,4,0))), VLOOKUP(CONCATENATE($H201,"-",$G201),'Question ClasseLeçonActTyprep'!$I:$L,4,0), IF(NOT(ISNA(VLOOKUP(CONCATENATE(MID($H201,1,LEN($H201)-2),"--*",$G201),'Question ClasseLeçonActTyprep'!$I:$L,4,0))), VLOOKUP(CONCATENATE(MID($H201,1,LEN($H201)-2),"--*",$G201),'Question ClasseLeçonActTyprep'!$I:$L,4,0), IF(NOT(ISNA(VLOOKUP(CONCATENATE(MID($H201,1,LEN($H201)-4),"---*",$G201),'Question ClasseLeçonActTyprep'!$I:$L,4,0))), VLOOKUP(CONCATENATE(MID($H201,1,LEN($H201)-4),"---*",$G201),'Question ClasseLeçonActTyprep'!$I:$L,4,0), IF(NOT(ISNA(VLOOKUP(CONCATENATE(MID($H201,1,LEN($H201)-5),"----*",$G201),'Question ClasseLeçonActTyprep'!$I:$L,4,0))), VLOOKUP(CONCATENATE(MID($H201,1,LEN($H201)-6),"----*",$G201),'Question ClasseLeçonActTyprep'!$I:$L,4,0), 0))))</f>
        <v>0</v>
      </c>
      <c r="N201" s="86" t="str">
        <f t="shared" si="14"/>
        <v>Ce nombre est-il correctement représenté ainsi ?</v>
      </c>
      <c r="O201" s="93" t="str">
        <f t="shared" si="15"/>
        <v>INSERT INTO `activite_clnt` (nom, description, objectif, consigne, typrep, num_activite, fk_classe_id, fk_lesson_id, fk_natureactiv_id) VALUES ('Transfert des concepts de symboles numériques : comptage par traits (score sportif) - Problème', 'Exercice où il faut trouver la bonne réponse parmi 2 possibles (question alternative)', 'L''enfant doit savoir transposer avec d''autres supports (comptage par traits)', 'Ce nombre est-il correctement représenté ainsi ?', 'B2', '1', 'GSM', 'DL', 'P');</v>
      </c>
    </row>
    <row r="202" spans="1:15" s="87" customFormat="1" ht="72.5" x14ac:dyDescent="0.35">
      <c r="A202" s="12" t="s">
        <v>75</v>
      </c>
      <c r="B202" s="85" t="s">
        <v>716</v>
      </c>
      <c r="C202" s="9" t="str">
        <f t="shared" si="12"/>
        <v>GSM-DL</v>
      </c>
      <c r="D202" s="85" t="s">
        <v>628</v>
      </c>
      <c r="E202" s="85" t="str">
        <f>VLOOKUP(D202,'Phase apprent &amp; Nature activ'!A$11:B$14,2,0)</f>
        <v>Problème</v>
      </c>
      <c r="F202" s="85">
        <v>1</v>
      </c>
      <c r="G202" s="85" t="s">
        <v>952</v>
      </c>
      <c r="H202" s="85" t="str">
        <f t="shared" si="13"/>
        <v>GSM-DL-P-1-Q1</v>
      </c>
      <c r="I202" s="48" t="str">
        <f>CONCATENATE(VLOOKUP(CONCATENATE(A202,"-",B202,"-",D202,"-",F202),'Activités par classe-leçon-nat'!G:H,2,0)," - ",E202)</f>
        <v>Transfert des concepts de symboles numériques : comptage par traits (score sportif) - Problème</v>
      </c>
      <c r="J202" s="48" t="str">
        <f>VLOOKUP(CONCATENATE($A202,"-",$B202,"-",$D202,"-",$F202),'Activités par classe-leçon-nat'!G:J,3,0)</f>
        <v>L'enfant doit savoir transposer avec d'autres supports (comptage par traits)</v>
      </c>
      <c r="K202" s="48" t="str">
        <f>VLOOKUP(G202,'Type Exo'!A:C,3,0)</f>
        <v>Un exercice de type QCM</v>
      </c>
      <c r="L202" s="48" t="s">
        <v>1022</v>
      </c>
      <c r="M202" s="48">
        <f>IF(NOT(ISNA(VLOOKUP(CONCATENATE($H202,"-",$G202),'Question ClasseLeçonActTyprep'!$I:$L,4,0))), VLOOKUP(CONCATENATE($H202,"-",$G202),'Question ClasseLeçonActTyprep'!$I:$L,4,0), IF(NOT(ISNA(VLOOKUP(CONCATENATE(MID($H202,1,LEN($H202)-2),"--*",$G202),'Question ClasseLeçonActTyprep'!$I:$L,4,0))), VLOOKUP(CONCATENATE(MID($H202,1,LEN($H202)-2),"--*",$G202),'Question ClasseLeçonActTyprep'!$I:$L,4,0), IF(NOT(ISNA(VLOOKUP(CONCATENATE(MID($H202,1,LEN($H202)-4),"---*",$G202),'Question ClasseLeçonActTyprep'!$I:$L,4,0))), VLOOKUP(CONCATENATE(MID($H202,1,LEN($H202)-4),"---*",$G202),'Question ClasseLeçonActTyprep'!$I:$L,4,0), IF(NOT(ISNA(VLOOKUP(CONCATENATE(MID($H202,1,LEN($H202)-5),"----*",$G202),'Question ClasseLeçonActTyprep'!$I:$L,4,0))), VLOOKUP(CONCATENATE(MID($H202,1,LEN($H202)-6),"----*",$G202),'Question ClasseLeçonActTyprep'!$I:$L,4,0), 0))))</f>
        <v>0</v>
      </c>
      <c r="N202" s="86" t="str">
        <f t="shared" si="14"/>
        <v>Quest est le nombre représenté par cette configuration ?</v>
      </c>
      <c r="O202" s="93" t="str">
        <f t="shared" si="15"/>
        <v>INSERT INTO `activite_clnt` (nom, description, objectif, consigne, typrep, num_activite, fk_classe_id, fk_lesson_id, fk_natureactiv_id) VALUES ('Transfert des concepts de symboles numériques : comptage par traits (score sportif) - Problème', 'Un exercice de type QCM', 'L''enfant doit savoir transposer avec d''autres supports (comptage par traits)', 'Quest est le nombre représenté par cette configuration ?', 'Q1', '1', 'GSM', 'DL', 'P');</v>
      </c>
    </row>
    <row r="203" spans="1:15" s="87" customFormat="1" ht="72.5" x14ac:dyDescent="0.35">
      <c r="A203" s="12" t="s">
        <v>75</v>
      </c>
      <c r="B203" s="85" t="s">
        <v>716</v>
      </c>
      <c r="C203" s="9" t="str">
        <f t="shared" si="12"/>
        <v>GSM-DL</v>
      </c>
      <c r="D203" s="85" t="s">
        <v>628</v>
      </c>
      <c r="E203" s="85" t="str">
        <f>VLOOKUP(D203,'Phase apprent &amp; Nature activ'!A$11:B$14,2,0)</f>
        <v>Problème</v>
      </c>
      <c r="F203" s="85">
        <v>1</v>
      </c>
      <c r="G203" s="85" t="s">
        <v>953</v>
      </c>
      <c r="H203" s="85" t="str">
        <f t="shared" si="13"/>
        <v>GSM-DL-P-1-Q2</v>
      </c>
      <c r="I203" s="48" t="str">
        <f>CONCATENATE(VLOOKUP(CONCATENATE(A203,"-",B203,"-",D203,"-",F203),'Activités par classe-leçon-nat'!G:H,2,0)," - ",E203)</f>
        <v>Transfert des concepts de symboles numériques : comptage par traits (score sportif) - Problème</v>
      </c>
      <c r="J203" s="48" t="str">
        <f>VLOOKUP(CONCATENATE($A203,"-",$B203,"-",$D203,"-",$F203),'Activités par classe-leçon-nat'!G:J,3,0)</f>
        <v>L'enfant doit savoir transposer avec d'autres supports (comptage par traits)</v>
      </c>
      <c r="K203" s="48" t="str">
        <f>VLOOKUP(G203,'Type Exo'!A:C,3,0)</f>
        <v>Un exercice de type QCM (question alternative / trouver l'intrus)</v>
      </c>
      <c r="L203" s="48" t="s">
        <v>1023</v>
      </c>
      <c r="M203" s="48">
        <f>IF(NOT(ISNA(VLOOKUP(CONCATENATE($H203,"-",$G203),'Question ClasseLeçonActTyprep'!$I:$L,4,0))), VLOOKUP(CONCATENATE($H203,"-",$G203),'Question ClasseLeçonActTyprep'!$I:$L,4,0), IF(NOT(ISNA(VLOOKUP(CONCATENATE(MID($H203,1,LEN($H203)-2),"--*",$G203),'Question ClasseLeçonActTyprep'!$I:$L,4,0))), VLOOKUP(CONCATENATE(MID($H203,1,LEN($H203)-2),"--*",$G203),'Question ClasseLeçonActTyprep'!$I:$L,4,0), IF(NOT(ISNA(VLOOKUP(CONCATENATE(MID($H203,1,LEN($H203)-4),"---*",$G203),'Question ClasseLeçonActTyprep'!$I:$L,4,0))), VLOOKUP(CONCATENATE(MID($H203,1,LEN($H203)-4),"---*",$G203),'Question ClasseLeçonActTyprep'!$I:$L,4,0), IF(NOT(ISNA(VLOOKUP(CONCATENATE(MID($H203,1,LEN($H203)-5),"----*",$G203),'Question ClasseLeçonActTyprep'!$I:$L,4,0))), VLOOKUP(CONCATENATE(MID($H203,1,LEN($H203)-6),"----*",$G203),'Question ClasseLeçonActTyprep'!$I:$L,4,0), 0))))</f>
        <v>0</v>
      </c>
      <c r="N203" s="86" t="str">
        <f t="shared" si="14"/>
        <v>Quelle est la configuration pour représenter le nombre X ?</v>
      </c>
      <c r="O203" s="93" t="str">
        <f t="shared" si="15"/>
        <v>INSERT INTO `activite_clnt` (nom, description, objectif, consigne, typrep, num_activite, fk_classe_id, fk_lesson_id, fk_natureactiv_id) VALUES ('Transfert des concepts de symboles numériques : comptage par traits (score sportif) - Problème', 'Un exercice de type QCM (question alternative / trouver l''intrus)', 'L''enfant doit savoir transposer avec d''autres supports (comptage par traits)', 'Quelle est la configuration pour représenter le nombre X ?', 'Q2', '1', 'GSM', 'DL', 'P');</v>
      </c>
    </row>
    <row r="204" spans="1:15" s="87" customFormat="1" ht="72.5" x14ac:dyDescent="0.35">
      <c r="A204" s="12" t="s">
        <v>75</v>
      </c>
      <c r="B204" s="85" t="s">
        <v>716</v>
      </c>
      <c r="C204" s="9" t="str">
        <f t="shared" si="12"/>
        <v>GSM-DL</v>
      </c>
      <c r="D204" s="85" t="s">
        <v>628</v>
      </c>
      <c r="E204" s="85" t="str">
        <f>VLOOKUP(D204,'Phase apprent &amp; Nature activ'!A$11:B$14,2,0)</f>
        <v>Problème</v>
      </c>
      <c r="F204" s="85">
        <v>1</v>
      </c>
      <c r="G204" s="85" t="s">
        <v>87</v>
      </c>
      <c r="H204" s="85" t="str">
        <f t="shared" si="13"/>
        <v>GSM-DL-P-1-M</v>
      </c>
      <c r="I204" s="48" t="str">
        <f>CONCATENATE(VLOOKUP(CONCATENATE(A204,"-",B204,"-",D204,"-",F204),'Activités par classe-leçon-nat'!G:H,2,0)," - ",E204)</f>
        <v>Transfert des concepts de symboles numériques : comptage par traits (score sportif) - Problème</v>
      </c>
      <c r="J204" s="48" t="str">
        <f>VLOOKUP(CONCATENATE($A204,"-",$B204,"-",$D204,"-",$F204),'Activités par classe-leçon-nat'!G:J,3,0)</f>
        <v>L'enfant doit savoir transposer avec d'autres supports (comptage par traits)</v>
      </c>
      <c r="K204" s="48" t="str">
        <f>VLOOKUP(G204,'Type Exo'!A:C,3,0)</f>
        <v>Un exercice de type Memory</v>
      </c>
      <c r="L204" s="48" t="s">
        <v>1024</v>
      </c>
      <c r="M204" s="48">
        <f>IF(NOT(ISNA(VLOOKUP(CONCATENATE($H204,"-",$G204),'Question ClasseLeçonActTyprep'!$I:$L,4,0))), VLOOKUP(CONCATENATE($H204,"-",$G204),'Question ClasseLeçonActTyprep'!$I:$L,4,0), IF(NOT(ISNA(VLOOKUP(CONCATENATE(MID($H204,1,LEN($H204)-2),"--*",$G204),'Question ClasseLeçonActTyprep'!$I:$L,4,0))), VLOOKUP(CONCATENATE(MID($H204,1,LEN($H204)-2),"--*",$G204),'Question ClasseLeçonActTyprep'!$I:$L,4,0), IF(NOT(ISNA(VLOOKUP(CONCATENATE(MID($H204,1,LEN($H204)-4),"---*",$G204),'Question ClasseLeçonActTyprep'!$I:$L,4,0))), VLOOKUP(CONCATENATE(MID($H204,1,LEN($H204)-4),"---*",$G204),'Question ClasseLeçonActTyprep'!$I:$L,4,0), IF(NOT(ISNA(VLOOKUP(CONCATENATE(MID($H204,1,LEN($H204)-5),"----*",$G204),'Question ClasseLeçonActTyprep'!$I:$L,4,0))), VLOOKUP(CONCATENATE(MID($H204,1,LEN($H204)-6),"----*",$G204),'Question ClasseLeçonActTyprep'!$I:$L,4,0), 0))))</f>
        <v>0</v>
      </c>
      <c r="N204" s="86" t="str">
        <f t="shared" si="14"/>
        <v>Associe les cartes des nombres avec leur représentation</v>
      </c>
      <c r="O204" s="93" t="str">
        <f t="shared" si="15"/>
        <v>INSERT INTO `activite_clnt` (nom, description, objectif, consigne, typrep, num_activite, fk_classe_id, fk_lesson_id, fk_natureactiv_id) VALUES ('Transfert des concepts de symboles numériques : comptage par traits (score sportif) - Problème', 'Un exercice de type Memory', 'L''enfant doit savoir transposer avec d''autres supports (comptage par traits)', 'Associe les cartes des nombres avec leur représentation', 'M', '1', 'GSM', 'DL', 'P');</v>
      </c>
    </row>
    <row r="205" spans="1:15" s="87" customFormat="1" ht="72.5" x14ac:dyDescent="0.35">
      <c r="A205" s="12" t="s">
        <v>75</v>
      </c>
      <c r="B205" s="85" t="s">
        <v>716</v>
      </c>
      <c r="C205" s="9" t="str">
        <f t="shared" si="12"/>
        <v>GSM-DL</v>
      </c>
      <c r="D205" s="85" t="s">
        <v>628</v>
      </c>
      <c r="E205" s="85" t="str">
        <f>VLOOKUP(D205,'Phase apprent &amp; Nature activ'!A$11:B$14,2,0)</f>
        <v>Problème</v>
      </c>
      <c r="F205" s="85">
        <v>1</v>
      </c>
      <c r="G205" s="85" t="s">
        <v>628</v>
      </c>
      <c r="H205" s="85" t="str">
        <f t="shared" si="13"/>
        <v>GSM-DL-P-1-P</v>
      </c>
      <c r="I205" s="48" t="str">
        <f>CONCATENATE(VLOOKUP(CONCATENATE(A205,"-",B205,"-",D205,"-",F205),'Activités par classe-leçon-nat'!G:H,2,0)," - ",E205)</f>
        <v>Transfert des concepts de symboles numériques : comptage par traits (score sportif) - Problème</v>
      </c>
      <c r="J205" s="48" t="str">
        <f>VLOOKUP(CONCATENATE($A205,"-",$B205,"-",$D205,"-",$F205),'Activités par classe-leçon-nat'!G:J,3,0)</f>
        <v>L'enfant doit savoir transposer avec d'autres supports (comptage par traits)</v>
      </c>
      <c r="K205" s="48" t="str">
        <f>VLOOKUP(G205,'Type Exo'!A:C,3,0)</f>
        <v>Un exercice où il faut relier des items entre eux par paire</v>
      </c>
      <c r="L205" s="48" t="s">
        <v>1025</v>
      </c>
      <c r="M205" s="48">
        <f>IF(NOT(ISNA(VLOOKUP(CONCATENATE($H205,"-",$G205),'Question ClasseLeçonActTyprep'!$I:$L,4,0))), VLOOKUP(CONCATENATE($H205,"-",$G205),'Question ClasseLeçonActTyprep'!$I:$L,4,0), IF(NOT(ISNA(VLOOKUP(CONCATENATE(MID($H205,1,LEN($H205)-2),"--*",$G205),'Question ClasseLeçonActTyprep'!$I:$L,4,0))), VLOOKUP(CONCATENATE(MID($H205,1,LEN($H205)-2),"--*",$G205),'Question ClasseLeçonActTyprep'!$I:$L,4,0), IF(NOT(ISNA(VLOOKUP(CONCATENATE(MID($H205,1,LEN($H205)-4),"---*",$G205),'Question ClasseLeçonActTyprep'!$I:$L,4,0))), VLOOKUP(CONCATENATE(MID($H205,1,LEN($H205)-4),"---*",$G205),'Question ClasseLeçonActTyprep'!$I:$L,4,0), IF(NOT(ISNA(VLOOKUP(CONCATENATE(MID($H205,1,LEN($H205)-5),"----*",$G205),'Question ClasseLeçonActTyprep'!$I:$L,4,0))), VLOOKUP(CONCATENATE(MID($H205,1,LEN($H205)-6),"----*",$G205),'Question ClasseLeçonActTyprep'!$I:$L,4,0), 0))))</f>
        <v>0</v>
      </c>
      <c r="N205" s="86" t="str">
        <f t="shared" si="14"/>
        <v>Relie les nombres avec leur représentation</v>
      </c>
      <c r="O205" s="93" t="str">
        <f t="shared" si="15"/>
        <v>INSERT INTO `activite_clnt` (nom, description, objectif, consigne, typrep, num_activite, fk_classe_id, fk_lesson_id, fk_natureactiv_id) VALUES ('Transfert des concepts de symboles numériques : comptage par traits (score sportif) - Problème', 'Un exercice où il faut relier des items entre eux par paire', 'L''enfant doit savoir transposer avec d''autres supports (comptage par traits)', 'Relie les nombres avec leur représentation', 'P', '1', 'GSM', 'DL', 'P');</v>
      </c>
    </row>
    <row r="206" spans="1:15" s="87" customFormat="1" ht="58" x14ac:dyDescent="0.35">
      <c r="A206" s="12" t="s">
        <v>75</v>
      </c>
      <c r="B206" s="85" t="s">
        <v>716</v>
      </c>
      <c r="C206" s="9" t="str">
        <f t="shared" si="12"/>
        <v>GSM-DL</v>
      </c>
      <c r="D206" s="85" t="s">
        <v>628</v>
      </c>
      <c r="E206" s="85" t="str">
        <f>VLOOKUP(D206,'Phase apprent &amp; Nature activ'!A$11:B$14,2,0)</f>
        <v>Problème</v>
      </c>
      <c r="F206" s="85">
        <v>1</v>
      </c>
      <c r="G206" s="85" t="s">
        <v>835</v>
      </c>
      <c r="H206" s="85" t="str">
        <f t="shared" si="13"/>
        <v>GSM-DL-P-1-T</v>
      </c>
      <c r="I206" s="48" t="str">
        <f>CONCATENATE(VLOOKUP(CONCATENATE(A206,"-",B206,"-",D206,"-",F206),'Activités par classe-leçon-nat'!G:H,2,0)," - ",E206)</f>
        <v>Transfert des concepts de symboles numériques : comptage par traits (score sportif) - Problème</v>
      </c>
      <c r="J206" s="48" t="str">
        <f>VLOOKUP(CONCATENATE($A206,"-",$B206,"-",$D206,"-",$F206),'Activités par classe-leçon-nat'!G:J,3,0)</f>
        <v>L'enfant doit savoir transposer avec d'autres supports (comptage par traits)</v>
      </c>
      <c r="K206" s="48" t="str">
        <f>VLOOKUP(G206,'Type Exo'!A:C,3,0)</f>
        <v>Un exercice à trous</v>
      </c>
      <c r="L206" s="48"/>
      <c r="M206" s="48"/>
      <c r="N206" s="86">
        <f t="shared" si="14"/>
        <v>0</v>
      </c>
      <c r="O206" s="93" t="str">
        <f t="shared" si="15"/>
        <v>INSERT INTO `activite_clnt` (nom, description, objectif, consigne, typrep, num_activite, fk_classe_id, fk_lesson_id, fk_natureactiv_id) VALUES ('Transfert des concepts de symboles numériques : comptage par traits (score sportif) - Problème', 'Un exercice à trous', 'L''enfant doit savoir transposer avec d''autres supports (comptage par traits)', '', 'T', '1', 'GSM', 'DL', 'P');</v>
      </c>
    </row>
    <row r="207" spans="1:15" s="87" customFormat="1" ht="72.5" x14ac:dyDescent="0.35">
      <c r="A207" s="12" t="s">
        <v>75</v>
      </c>
      <c r="B207" s="85" t="s">
        <v>716</v>
      </c>
      <c r="C207" s="9" t="str">
        <f t="shared" si="12"/>
        <v>GSM-DL</v>
      </c>
      <c r="D207" s="85" t="s">
        <v>628</v>
      </c>
      <c r="E207" s="85" t="str">
        <f>VLOOKUP(D207,'Phase apprent &amp; Nature activ'!A$11:B$14,2,0)</f>
        <v>Problème</v>
      </c>
      <c r="F207" s="85">
        <v>2</v>
      </c>
      <c r="G207" s="85" t="s">
        <v>735</v>
      </c>
      <c r="H207" s="85" t="str">
        <f t="shared" si="13"/>
        <v>GSM-DL-P-2-B1</v>
      </c>
      <c r="I207" s="48" t="str">
        <f>CONCATENATE(VLOOKUP(CONCATENATE(A207,"-",B207,"-",D207,"-",F207),'Activités par classe-leçon-nat'!G:H,2,0)," - ",E207)</f>
        <v>Transfert des concepts de symboles numériques : écriture numérique romaine - Problème</v>
      </c>
      <c r="J207" s="48" t="str">
        <f>VLOOKUP(CONCATENATE($A207,"-",$B207,"-",$D207,"-",$F207),'Activités par classe-leçon-nat'!G:J,3,0)</f>
        <v>L'enfant doit savoir transposer avec d'autres supports (écriture numérique romaine)</v>
      </c>
      <c r="K207" s="48" t="str">
        <f>VLOOKUP(G207,'Type Exo'!A:C,3,0)</f>
        <v>Exercice où il faut trouver la bonne réponse parmi 2 possibles</v>
      </c>
      <c r="L207" s="48" t="s">
        <v>1026</v>
      </c>
      <c r="M207" s="48">
        <f>IF(NOT(ISNA(VLOOKUP(CONCATENATE($H207,"-",$G207),'Question ClasseLeçonActTyprep'!$I:$L,4,0))), VLOOKUP(CONCATENATE($H207,"-",$G207),'Question ClasseLeçonActTyprep'!$I:$L,4,0), IF(NOT(ISNA(VLOOKUP(CONCATENATE(MID($H207,1,LEN($H207)-2),"--*",$G207),'Question ClasseLeçonActTyprep'!$I:$L,4,0))), VLOOKUP(CONCATENATE(MID($H207,1,LEN($H207)-2),"--*",$G207),'Question ClasseLeçonActTyprep'!$I:$L,4,0), IF(NOT(ISNA(VLOOKUP(CONCATENATE(MID($H207,1,LEN($H207)-4),"---*",$G207),'Question ClasseLeçonActTyprep'!$I:$L,4,0))), VLOOKUP(CONCATENATE(MID($H207,1,LEN($H207)-4),"---*",$G207),'Question ClasseLeçonActTyprep'!$I:$L,4,0), IF(NOT(ISNA(VLOOKUP(CONCATENATE(MID($H207,1,LEN($H207)-5),"----*",$G207),'Question ClasseLeçonActTyprep'!$I:$L,4,0))), VLOOKUP(CONCATENATE(MID($H207,1,LEN($H207)-6),"----*",$G207),'Question ClasseLeçonActTyprep'!$I:$L,4,0), 0))))</f>
        <v>0</v>
      </c>
      <c r="N207" s="86" t="str">
        <f t="shared" si="14"/>
        <v>Cette expression correspond-elle au nombre X ?</v>
      </c>
      <c r="O207" s="93" t="str">
        <f t="shared" si="15"/>
        <v>INSERT INTO `activite_clnt` (nom, description, objectif, consigne, typrep, num_activite, fk_classe_id, fk_lesson_id, fk_natureactiv_id) VALUES ('Transfert des concepts de symboles numériques : écriture numérique romaine - Problème', 'Exercice où il faut trouver la bonne réponse parmi 2 possibles', 'L''enfant doit savoir transposer avec d''autres supports (écriture numérique romaine)', 'Cette expression correspond-elle au nombre X ?', 'B1', '2', 'GSM', 'DL', 'P');</v>
      </c>
    </row>
    <row r="208" spans="1:15" s="87" customFormat="1" ht="72.5" x14ac:dyDescent="0.35">
      <c r="A208" s="12" t="s">
        <v>75</v>
      </c>
      <c r="B208" s="85" t="s">
        <v>716</v>
      </c>
      <c r="C208" s="9" t="str">
        <f t="shared" si="12"/>
        <v>GSM-DL</v>
      </c>
      <c r="D208" s="85" t="s">
        <v>628</v>
      </c>
      <c r="E208" s="85" t="str">
        <f>VLOOKUP(D208,'Phase apprent &amp; Nature activ'!A$11:B$14,2,0)</f>
        <v>Problème</v>
      </c>
      <c r="F208" s="85">
        <v>2</v>
      </c>
      <c r="G208" s="85" t="s">
        <v>951</v>
      </c>
      <c r="H208" s="85" t="str">
        <f t="shared" si="13"/>
        <v>GSM-DL-P-2-B2</v>
      </c>
      <c r="I208" s="48" t="str">
        <f>CONCATENATE(VLOOKUP(CONCATENATE(A208,"-",B208,"-",D208,"-",F208),'Activités par classe-leçon-nat'!G:H,2,0)," - ",E208)</f>
        <v>Transfert des concepts de symboles numériques : écriture numérique romaine - Problème</v>
      </c>
      <c r="J208" s="48" t="str">
        <f>VLOOKUP(CONCATENATE($A208,"-",$B208,"-",$D208,"-",$F208),'Activités par classe-leçon-nat'!G:J,3,0)</f>
        <v>L'enfant doit savoir transposer avec d'autres supports (écriture numérique romaine)</v>
      </c>
      <c r="K208" s="48" t="str">
        <f>VLOOKUP(G208,'Type Exo'!A:C,3,0)</f>
        <v>Exercice où il faut trouver la bonne réponse parmi 2 possibles (question alternative)</v>
      </c>
      <c r="L208" s="48" t="s">
        <v>1021</v>
      </c>
      <c r="M208" s="48">
        <f>IF(NOT(ISNA(VLOOKUP(CONCATENATE($H208,"-",$G208),'Question ClasseLeçonActTyprep'!$I:$L,4,0))), VLOOKUP(CONCATENATE($H208,"-",$G208),'Question ClasseLeçonActTyprep'!$I:$L,4,0), IF(NOT(ISNA(VLOOKUP(CONCATENATE(MID($H208,1,LEN($H208)-2),"--*",$G208),'Question ClasseLeçonActTyprep'!$I:$L,4,0))), VLOOKUP(CONCATENATE(MID($H208,1,LEN($H208)-2),"--*",$G208),'Question ClasseLeçonActTyprep'!$I:$L,4,0), IF(NOT(ISNA(VLOOKUP(CONCATENATE(MID($H208,1,LEN($H208)-4),"---*",$G208),'Question ClasseLeçonActTyprep'!$I:$L,4,0))), VLOOKUP(CONCATENATE(MID($H208,1,LEN($H208)-4),"---*",$G208),'Question ClasseLeçonActTyprep'!$I:$L,4,0), IF(NOT(ISNA(VLOOKUP(CONCATENATE(MID($H208,1,LEN($H208)-5),"----*",$G208),'Question ClasseLeçonActTyprep'!$I:$L,4,0))), VLOOKUP(CONCATENATE(MID($H208,1,LEN($H208)-6),"----*",$G208),'Question ClasseLeçonActTyprep'!$I:$L,4,0), 0))))</f>
        <v>0</v>
      </c>
      <c r="N208" s="86" t="str">
        <f t="shared" si="14"/>
        <v>Ce nombre est-il correctement représenté ainsi ?</v>
      </c>
      <c r="O208" s="93" t="str">
        <f t="shared" si="15"/>
        <v>INSERT INTO `activite_clnt` (nom, description, objectif, consigne, typrep, num_activite, fk_classe_id, fk_lesson_id, fk_natureactiv_id) VALUES ('Transfert des concepts de symboles numériques : écriture numérique romaine - Problème', 'Exercice où il faut trouver la bonne réponse parmi 2 possibles (question alternative)', 'L''enfant doit savoir transposer avec d''autres supports (écriture numérique romaine)', 'Ce nombre est-il correctement représenté ainsi ?', 'B2', '2', 'GSM', 'DL', 'P');</v>
      </c>
    </row>
    <row r="209" spans="1:15" s="87" customFormat="1" ht="72.5" x14ac:dyDescent="0.35">
      <c r="A209" s="12" t="s">
        <v>75</v>
      </c>
      <c r="B209" s="85" t="s">
        <v>716</v>
      </c>
      <c r="C209" s="9" t="str">
        <f t="shared" si="12"/>
        <v>GSM-DL</v>
      </c>
      <c r="D209" s="85" t="s">
        <v>628</v>
      </c>
      <c r="E209" s="85" t="str">
        <f>VLOOKUP(D209,'Phase apprent &amp; Nature activ'!A$11:B$14,2,0)</f>
        <v>Problème</v>
      </c>
      <c r="F209" s="85">
        <v>2</v>
      </c>
      <c r="G209" s="85" t="s">
        <v>952</v>
      </c>
      <c r="H209" s="85" t="str">
        <f t="shared" si="13"/>
        <v>GSM-DL-P-2-Q1</v>
      </c>
      <c r="I209" s="48" t="str">
        <f>CONCATENATE(VLOOKUP(CONCATENATE(A209,"-",B209,"-",D209,"-",F209),'Activités par classe-leçon-nat'!G:H,2,0)," - ",E209)</f>
        <v>Transfert des concepts de symboles numériques : écriture numérique romaine - Problème</v>
      </c>
      <c r="J209" s="48" t="str">
        <f>VLOOKUP(CONCATENATE($A209,"-",$B209,"-",$D209,"-",$F209),'Activités par classe-leçon-nat'!G:J,3,0)</f>
        <v>L'enfant doit savoir transposer avec d'autres supports (écriture numérique romaine)</v>
      </c>
      <c r="K209" s="48" t="str">
        <f>VLOOKUP(G209,'Type Exo'!A:C,3,0)</f>
        <v>Un exercice de type QCM</v>
      </c>
      <c r="L209" s="48" t="s">
        <v>1027</v>
      </c>
      <c r="M209" s="48">
        <f>IF(NOT(ISNA(VLOOKUP(CONCATENATE($H209,"-",$G209),'Question ClasseLeçonActTyprep'!$I:$L,4,0))), VLOOKUP(CONCATENATE($H209,"-",$G209),'Question ClasseLeçonActTyprep'!$I:$L,4,0), IF(NOT(ISNA(VLOOKUP(CONCATENATE(MID($H209,1,LEN($H209)-2),"--*",$G209),'Question ClasseLeçonActTyprep'!$I:$L,4,0))), VLOOKUP(CONCATENATE(MID($H209,1,LEN($H209)-2),"--*",$G209),'Question ClasseLeçonActTyprep'!$I:$L,4,0), IF(NOT(ISNA(VLOOKUP(CONCATENATE(MID($H209,1,LEN($H209)-4),"---*",$G209),'Question ClasseLeçonActTyprep'!$I:$L,4,0))), VLOOKUP(CONCATENATE(MID($H209,1,LEN($H209)-4),"---*",$G209),'Question ClasseLeçonActTyprep'!$I:$L,4,0), IF(NOT(ISNA(VLOOKUP(CONCATENATE(MID($H209,1,LEN($H209)-5),"----*",$G209),'Question ClasseLeçonActTyprep'!$I:$L,4,0))), VLOOKUP(CONCATENATE(MID($H209,1,LEN($H209)-6),"----*",$G209),'Question ClasseLeçonActTyprep'!$I:$L,4,0), 0))))</f>
        <v>0</v>
      </c>
      <c r="N209" s="86" t="str">
        <f t="shared" si="14"/>
        <v>Quel est le nombre représenté par cette expression romaine ?</v>
      </c>
      <c r="O209" s="93" t="str">
        <f t="shared" si="15"/>
        <v>INSERT INTO `activite_clnt` (nom, description, objectif, consigne, typrep, num_activite, fk_classe_id, fk_lesson_id, fk_natureactiv_id) VALUES ('Transfert des concepts de symboles numériques : écriture numérique romaine - Problème', 'Un exercice de type QCM', 'L''enfant doit savoir transposer avec d''autres supports (écriture numérique romaine)', 'Quel est le nombre représenté par cette expression romaine ?', 'Q1', '2', 'GSM', 'DL', 'P');</v>
      </c>
    </row>
    <row r="210" spans="1:15" s="87" customFormat="1" ht="72.5" x14ac:dyDescent="0.35">
      <c r="A210" s="12" t="s">
        <v>75</v>
      </c>
      <c r="B210" s="85" t="s">
        <v>716</v>
      </c>
      <c r="C210" s="9" t="str">
        <f t="shared" si="12"/>
        <v>GSM-DL</v>
      </c>
      <c r="D210" s="85" t="s">
        <v>628</v>
      </c>
      <c r="E210" s="85" t="str">
        <f>VLOOKUP(D210,'Phase apprent &amp; Nature activ'!A$11:B$14,2,0)</f>
        <v>Problème</v>
      </c>
      <c r="F210" s="85">
        <v>2</v>
      </c>
      <c r="G210" s="85" t="s">
        <v>953</v>
      </c>
      <c r="H210" s="85" t="str">
        <f t="shared" si="13"/>
        <v>GSM-DL-P-2-Q2</v>
      </c>
      <c r="I210" s="48" t="str">
        <f>CONCATENATE(VLOOKUP(CONCATENATE(A210,"-",B210,"-",D210,"-",F210),'Activités par classe-leçon-nat'!G:H,2,0)," - ",E210)</f>
        <v>Transfert des concepts de symboles numériques : écriture numérique romaine - Problème</v>
      </c>
      <c r="J210" s="48" t="str">
        <f>VLOOKUP(CONCATENATE($A210,"-",$B210,"-",$D210,"-",$F210),'Activités par classe-leçon-nat'!G:J,3,0)</f>
        <v>L'enfant doit savoir transposer avec d'autres supports (écriture numérique romaine)</v>
      </c>
      <c r="K210" s="48" t="str">
        <f>VLOOKUP(G210,'Type Exo'!A:C,3,0)</f>
        <v>Un exercice de type QCM (question alternative / trouver l'intrus)</v>
      </c>
      <c r="L210" s="48" t="s">
        <v>1028</v>
      </c>
      <c r="M210" s="48">
        <f>IF(NOT(ISNA(VLOOKUP(CONCATENATE($H210,"-",$G210),'Question ClasseLeçonActTyprep'!$I:$L,4,0))), VLOOKUP(CONCATENATE($H210,"-",$G210),'Question ClasseLeçonActTyprep'!$I:$L,4,0), IF(NOT(ISNA(VLOOKUP(CONCATENATE(MID($H210,1,LEN($H210)-2),"--*",$G210),'Question ClasseLeçonActTyprep'!$I:$L,4,0))), VLOOKUP(CONCATENATE(MID($H210,1,LEN($H210)-2),"--*",$G210),'Question ClasseLeçonActTyprep'!$I:$L,4,0), IF(NOT(ISNA(VLOOKUP(CONCATENATE(MID($H210,1,LEN($H210)-4),"---*",$G210),'Question ClasseLeçonActTyprep'!$I:$L,4,0))), VLOOKUP(CONCATENATE(MID($H210,1,LEN($H210)-4),"---*",$G210),'Question ClasseLeçonActTyprep'!$I:$L,4,0), IF(NOT(ISNA(VLOOKUP(CONCATENATE(MID($H210,1,LEN($H210)-5),"----*",$G210),'Question ClasseLeçonActTyprep'!$I:$L,4,0))), VLOOKUP(CONCATENATE(MID($H210,1,LEN($H210)-6),"----*",$G210),'Question ClasseLeçonActTyprep'!$I:$L,4,0), 0))))</f>
        <v>0</v>
      </c>
      <c r="N210" s="86" t="str">
        <f t="shared" si="14"/>
        <v>Quelle est l'expression romaine pour représenter le nombre X ?</v>
      </c>
      <c r="O210" s="93" t="str">
        <f t="shared" si="15"/>
        <v>INSERT INTO `activite_clnt` (nom, description, objectif, consigne, typrep, num_activite, fk_classe_id, fk_lesson_id, fk_natureactiv_id) VALUES ('Transfert des concepts de symboles numériques : écriture numérique romaine - Problème', 'Un exercice de type QCM (question alternative / trouver l''intrus)', 'L''enfant doit savoir transposer avec d''autres supports (écriture numérique romaine)', 'Quelle est l''expression romaine pour représenter le nombre X ?', 'Q2', '2', 'GSM', 'DL', 'P');</v>
      </c>
    </row>
    <row r="211" spans="1:15" s="87" customFormat="1" ht="72.5" x14ac:dyDescent="0.35">
      <c r="A211" s="12" t="s">
        <v>75</v>
      </c>
      <c r="B211" s="85" t="s">
        <v>716</v>
      </c>
      <c r="C211" s="9" t="str">
        <f t="shared" si="12"/>
        <v>GSM-DL</v>
      </c>
      <c r="D211" s="85" t="s">
        <v>628</v>
      </c>
      <c r="E211" s="85" t="str">
        <f>VLOOKUP(D211,'Phase apprent &amp; Nature activ'!A$11:B$14,2,0)</f>
        <v>Problème</v>
      </c>
      <c r="F211" s="85">
        <v>2</v>
      </c>
      <c r="G211" s="85" t="s">
        <v>87</v>
      </c>
      <c r="H211" s="85" t="str">
        <f t="shared" si="13"/>
        <v>GSM-DL-P-2-M</v>
      </c>
      <c r="I211" s="48" t="str">
        <f>CONCATENATE(VLOOKUP(CONCATENATE(A211,"-",B211,"-",D211,"-",F211),'Activités par classe-leçon-nat'!G:H,2,0)," - ",E211)</f>
        <v>Transfert des concepts de symboles numériques : écriture numérique romaine - Problème</v>
      </c>
      <c r="J211" s="48" t="str">
        <f>VLOOKUP(CONCATENATE($A211,"-",$B211,"-",$D211,"-",$F211),'Activités par classe-leçon-nat'!G:J,3,0)</f>
        <v>L'enfant doit savoir transposer avec d'autres supports (écriture numérique romaine)</v>
      </c>
      <c r="K211" s="48" t="str">
        <f>VLOOKUP(G211,'Type Exo'!A:C,3,0)</f>
        <v>Un exercice de type Memory</v>
      </c>
      <c r="L211" s="48" t="s">
        <v>1029</v>
      </c>
      <c r="M211" s="48">
        <f>IF(NOT(ISNA(VLOOKUP(CONCATENATE($H211,"-",$G211),'Question ClasseLeçonActTyprep'!$I:$L,4,0))), VLOOKUP(CONCATENATE($H211,"-",$G211),'Question ClasseLeçonActTyprep'!$I:$L,4,0), IF(NOT(ISNA(VLOOKUP(CONCATENATE(MID($H211,1,LEN($H211)-2),"--*",$G211),'Question ClasseLeçonActTyprep'!$I:$L,4,0))), VLOOKUP(CONCATENATE(MID($H211,1,LEN($H211)-2),"--*",$G211),'Question ClasseLeçonActTyprep'!$I:$L,4,0), IF(NOT(ISNA(VLOOKUP(CONCATENATE(MID($H211,1,LEN($H211)-4),"---*",$G211),'Question ClasseLeçonActTyprep'!$I:$L,4,0))), VLOOKUP(CONCATENATE(MID($H211,1,LEN($H211)-4),"---*",$G211),'Question ClasseLeçonActTyprep'!$I:$L,4,0), IF(NOT(ISNA(VLOOKUP(CONCATENATE(MID($H211,1,LEN($H211)-5),"----*",$G211),'Question ClasseLeçonActTyprep'!$I:$L,4,0))), VLOOKUP(CONCATENATE(MID($H211,1,LEN($H211)-6),"----*",$G211),'Question ClasseLeçonActTyprep'!$I:$L,4,0), 0))))</f>
        <v>0</v>
      </c>
      <c r="N211" s="86" t="str">
        <f t="shared" si="14"/>
        <v>Associe les cartes des nombres en chiffres arabes avec les mêmes nombres en chiffres romains</v>
      </c>
      <c r="O211" s="93" t="str">
        <f t="shared" si="15"/>
        <v>INSERT INTO `activite_clnt` (nom, description, objectif, consigne, typrep, num_activite, fk_classe_id, fk_lesson_id, fk_natureactiv_id) VALUES ('Transfert des concepts de symboles numériques : écriture numérique romaine - Problème', 'Un exercice de type Memory', 'L''enfant doit savoir transposer avec d''autres supports (écriture numérique romaine)', 'Associe les cartes des nombres en chiffres arabes avec les mêmes nombres en chiffres romains', 'M', '2', 'GSM', 'DL', 'P');</v>
      </c>
    </row>
    <row r="212" spans="1:15" s="87" customFormat="1" ht="72.5" x14ac:dyDescent="0.35">
      <c r="A212" s="12" t="s">
        <v>75</v>
      </c>
      <c r="B212" s="85" t="s">
        <v>716</v>
      </c>
      <c r="C212" s="9" t="str">
        <f t="shared" si="12"/>
        <v>GSM-DL</v>
      </c>
      <c r="D212" s="85" t="s">
        <v>628</v>
      </c>
      <c r="E212" s="85" t="str">
        <f>VLOOKUP(D212,'Phase apprent &amp; Nature activ'!A$11:B$14,2,0)</f>
        <v>Problème</v>
      </c>
      <c r="F212" s="85">
        <v>2</v>
      </c>
      <c r="G212" s="85" t="s">
        <v>628</v>
      </c>
      <c r="H212" s="85" t="str">
        <f t="shared" si="13"/>
        <v>GSM-DL-P-2-P</v>
      </c>
      <c r="I212" s="48" t="str">
        <f>CONCATENATE(VLOOKUP(CONCATENATE(A212,"-",B212,"-",D212,"-",F212),'Activités par classe-leçon-nat'!G:H,2,0)," - ",E212)</f>
        <v>Transfert des concepts de symboles numériques : écriture numérique romaine - Problème</v>
      </c>
      <c r="J212" s="48" t="str">
        <f>VLOOKUP(CONCATENATE($A212,"-",$B212,"-",$D212,"-",$F212),'Activités par classe-leçon-nat'!G:J,3,0)</f>
        <v>L'enfant doit savoir transposer avec d'autres supports (écriture numérique romaine)</v>
      </c>
      <c r="K212" s="48" t="str">
        <f>VLOOKUP(G212,'Type Exo'!A:C,3,0)</f>
        <v>Un exercice où il faut relier des items entre eux par paire</v>
      </c>
      <c r="L212" s="48" t="s">
        <v>1030</v>
      </c>
      <c r="M212" s="48">
        <f>IF(NOT(ISNA(VLOOKUP(CONCATENATE($H212,"-",$G212),'Question ClasseLeçonActTyprep'!$I:$L,4,0))), VLOOKUP(CONCATENATE($H212,"-",$G212),'Question ClasseLeçonActTyprep'!$I:$L,4,0), IF(NOT(ISNA(VLOOKUP(CONCATENATE(MID($H212,1,LEN($H212)-2),"--*",$G212),'Question ClasseLeçonActTyprep'!$I:$L,4,0))), VLOOKUP(CONCATENATE(MID($H212,1,LEN($H212)-2),"--*",$G212),'Question ClasseLeçonActTyprep'!$I:$L,4,0), IF(NOT(ISNA(VLOOKUP(CONCATENATE(MID($H212,1,LEN($H212)-4),"---*",$G212),'Question ClasseLeçonActTyprep'!$I:$L,4,0))), VLOOKUP(CONCATENATE(MID($H212,1,LEN($H212)-4),"---*",$G212),'Question ClasseLeçonActTyprep'!$I:$L,4,0), IF(NOT(ISNA(VLOOKUP(CONCATENATE(MID($H212,1,LEN($H212)-5),"----*",$G212),'Question ClasseLeçonActTyprep'!$I:$L,4,0))), VLOOKUP(CONCATENATE(MID($H212,1,LEN($H212)-6),"----*",$G212),'Question ClasseLeçonActTyprep'!$I:$L,4,0), 0))))</f>
        <v>0</v>
      </c>
      <c r="N212" s="86" t="str">
        <f t="shared" si="14"/>
        <v>Relie les nombres en chiffres arabes avec les mêmes nombres en chiffres romains</v>
      </c>
      <c r="O212" s="93" t="str">
        <f t="shared" si="15"/>
        <v>INSERT INTO `activite_clnt` (nom, description, objectif, consigne, typrep, num_activite, fk_classe_id, fk_lesson_id, fk_natureactiv_id) VALUES ('Transfert des concepts de symboles numériques : écriture numérique romaine - Problème', 'Un exercice où il faut relier des items entre eux par paire', 'L''enfant doit savoir transposer avec d''autres supports (écriture numérique romaine)', 'Relie les nombres en chiffres arabes avec les mêmes nombres en chiffres romains', 'P', '2', 'GSM', 'DL', 'P');</v>
      </c>
    </row>
    <row r="213" spans="1:15" s="87" customFormat="1" ht="58" x14ac:dyDescent="0.35">
      <c r="A213" s="12" t="s">
        <v>75</v>
      </c>
      <c r="B213" s="85" t="s">
        <v>716</v>
      </c>
      <c r="C213" s="9" t="str">
        <f t="shared" si="12"/>
        <v>GSM-DL</v>
      </c>
      <c r="D213" s="85" t="s">
        <v>628</v>
      </c>
      <c r="E213" s="85" t="str">
        <f>VLOOKUP(D213,'Phase apprent &amp; Nature activ'!A$11:B$14,2,0)</f>
        <v>Problème</v>
      </c>
      <c r="F213" s="85">
        <v>2</v>
      </c>
      <c r="G213" s="85" t="s">
        <v>835</v>
      </c>
      <c r="H213" s="85" t="str">
        <f t="shared" si="13"/>
        <v>GSM-DL-P-2-T</v>
      </c>
      <c r="I213" s="48" t="str">
        <f>CONCATENATE(VLOOKUP(CONCATENATE(A213,"-",B213,"-",D213,"-",F213),'Activités par classe-leçon-nat'!G:H,2,0)," - ",E213)</f>
        <v>Transfert des concepts de symboles numériques : écriture numérique romaine - Problème</v>
      </c>
      <c r="J213" s="48" t="str">
        <f>VLOOKUP(CONCATENATE($A213,"-",$B213,"-",$D213,"-",$F213),'Activités par classe-leçon-nat'!G:J,3,0)</f>
        <v>L'enfant doit savoir transposer avec d'autres supports (écriture numérique romaine)</v>
      </c>
      <c r="K213" s="48" t="str">
        <f>VLOOKUP(G213,'Type Exo'!A:C,3,0)</f>
        <v>Un exercice à trous</v>
      </c>
      <c r="L213" s="48"/>
      <c r="M213" s="48">
        <f>IF(NOT(ISNA(VLOOKUP(CONCATENATE($H213,"-",$G213),'Question ClasseLeçonActTyprep'!$I:$L,4,0))), VLOOKUP(CONCATENATE($H213,"-",$G213),'Question ClasseLeçonActTyprep'!$I:$L,4,0), IF(NOT(ISNA(VLOOKUP(CONCATENATE(MID($H213,1,LEN($H213)-2),"--*",$G213),'Question ClasseLeçonActTyprep'!$I:$L,4,0))), VLOOKUP(CONCATENATE(MID($H213,1,LEN($H213)-2),"--*",$G213),'Question ClasseLeçonActTyprep'!$I:$L,4,0), IF(NOT(ISNA(VLOOKUP(CONCATENATE(MID($H213,1,LEN($H213)-4),"---*",$G213),'Question ClasseLeçonActTyprep'!$I:$L,4,0))), VLOOKUP(CONCATENATE(MID($H213,1,LEN($H213)-4),"---*",$G213),'Question ClasseLeçonActTyprep'!$I:$L,4,0), IF(NOT(ISNA(VLOOKUP(CONCATENATE(MID($H213,1,LEN($H213)-5),"----*",$G213),'Question ClasseLeçonActTyprep'!$I:$L,4,0))), VLOOKUP(CONCATENATE(MID($H213,1,LEN($H213)-6),"----*",$G213),'Question ClasseLeçonActTyprep'!$I:$L,4,0), 0))))</f>
        <v>0</v>
      </c>
      <c r="N213" s="86">
        <f t="shared" si="14"/>
        <v>0</v>
      </c>
      <c r="O213" s="93" t="str">
        <f t="shared" si="15"/>
        <v>INSERT INTO `activite_clnt` (nom, description, objectif, consigne, typrep, num_activite, fk_classe_id, fk_lesson_id, fk_natureactiv_id) VALUES ('Transfert des concepts de symboles numériques : écriture numérique romaine - Problème', 'Un exercice à trous', 'L''enfant doit savoir transposer avec d''autres supports (écriture numérique romaine)', '', 'T', '2', 'GSM', 'DL', 'P');</v>
      </c>
    </row>
    <row r="214" spans="1:15" s="87" customFormat="1" ht="72.5" x14ac:dyDescent="0.35">
      <c r="A214" s="12" t="s">
        <v>75</v>
      </c>
      <c r="B214" s="85" t="s">
        <v>716</v>
      </c>
      <c r="C214" s="9" t="str">
        <f t="shared" si="12"/>
        <v>GSM-DL</v>
      </c>
      <c r="D214" s="85" t="s">
        <v>628</v>
      </c>
      <c r="E214" s="85" t="str">
        <f>VLOOKUP(D214,'Phase apprent &amp; Nature activ'!A$11:B$14,2,0)</f>
        <v>Problème</v>
      </c>
      <c r="F214" s="85">
        <v>3</v>
      </c>
      <c r="G214" s="85" t="s">
        <v>735</v>
      </c>
      <c r="H214" s="85" t="str">
        <f t="shared" si="13"/>
        <v>GSM-DL-P-3-B1</v>
      </c>
      <c r="I214" s="48" t="str">
        <f>CONCATENATE(VLOOKUP(CONCATENATE(A214,"-",B214,"-",D214,"-",F214),'Activités par classe-leçon-nat'!G:H,2,0)," - ",E214)</f>
        <v>Transfert des concepts de symboles numériques : boulier - Problème</v>
      </c>
      <c r="J214" s="48" t="str">
        <f>VLOOKUP(CONCATENATE($A214,"-",$B214,"-",$D214,"-",$F214),'Activités par classe-leçon-nat'!G:J,3,0)</f>
        <v>L'enfant doit savoir transposer avec d'autres supports (boulier)</v>
      </c>
      <c r="K214" s="48" t="str">
        <f>VLOOKUP(G214,'Type Exo'!A:C,3,0)</f>
        <v>Exercice où il faut trouver la bonne réponse parmi 2 possibles</v>
      </c>
      <c r="L214" s="48" t="s">
        <v>1031</v>
      </c>
      <c r="M214" s="48">
        <f>IF(NOT(ISNA(VLOOKUP(CONCATENATE($H214,"-",$G214),'Question ClasseLeçonActTyprep'!$I:$L,4,0))), VLOOKUP(CONCATENATE($H214,"-",$G214),'Question ClasseLeçonActTyprep'!$I:$L,4,0), IF(NOT(ISNA(VLOOKUP(CONCATENATE(MID($H214,1,LEN($H214)-2),"--*",$G214),'Question ClasseLeçonActTyprep'!$I:$L,4,0))), VLOOKUP(CONCATENATE(MID($H214,1,LEN($H214)-2),"--*",$G214),'Question ClasseLeçonActTyprep'!$I:$L,4,0), IF(NOT(ISNA(VLOOKUP(CONCATENATE(MID($H214,1,LEN($H214)-4),"---*",$G214),'Question ClasseLeçonActTyprep'!$I:$L,4,0))), VLOOKUP(CONCATENATE(MID($H214,1,LEN($H214)-4),"---*",$G214),'Question ClasseLeçonActTyprep'!$I:$L,4,0), IF(NOT(ISNA(VLOOKUP(CONCATENATE(MID($H214,1,LEN($H214)-5),"----*",$G214),'Question ClasseLeçonActTyprep'!$I:$L,4,0))), VLOOKUP(CONCATENATE(MID($H214,1,LEN($H214)-6),"----*",$G214),'Question ClasseLeçonActTyprep'!$I:$L,4,0), 0))))</f>
        <v>0</v>
      </c>
      <c r="N214" s="86" t="str">
        <f t="shared" si="14"/>
        <v>Cette configuration de boulier représente-t-il le nombre X ?</v>
      </c>
      <c r="O214" s="93" t="str">
        <f t="shared" si="15"/>
        <v>INSERT INTO `activite_clnt` (nom, description, objectif, consigne, typrep, num_activite, fk_classe_id, fk_lesson_id, fk_natureactiv_id) VALUES ('Transfert des concepts de symboles numériques : boulier - Problème', 'Exercice où il faut trouver la bonne réponse parmi 2 possibles', 'L''enfant doit savoir transposer avec d''autres supports (boulier)', 'Cette configuration de boulier représente-t-il le nombre X ?', 'B1', '3', 'GSM', 'DL', 'P');</v>
      </c>
    </row>
    <row r="215" spans="1:15" s="87" customFormat="1" ht="72.5" x14ac:dyDescent="0.35">
      <c r="A215" s="12" t="s">
        <v>75</v>
      </c>
      <c r="B215" s="85" t="s">
        <v>716</v>
      </c>
      <c r="C215" s="9" t="str">
        <f t="shared" si="12"/>
        <v>GSM-DL</v>
      </c>
      <c r="D215" s="85" t="s">
        <v>628</v>
      </c>
      <c r="E215" s="85" t="str">
        <f>VLOOKUP(D215,'Phase apprent &amp; Nature activ'!A$11:B$14,2,0)</f>
        <v>Problème</v>
      </c>
      <c r="F215" s="85">
        <v>3</v>
      </c>
      <c r="G215" s="85" t="s">
        <v>951</v>
      </c>
      <c r="H215" s="85" t="str">
        <f t="shared" si="13"/>
        <v>GSM-DL-P-3-B2</v>
      </c>
      <c r="I215" s="48" t="str">
        <f>CONCATENATE(VLOOKUP(CONCATENATE(A215,"-",B215,"-",D215,"-",F215),'Activités par classe-leçon-nat'!G:H,2,0)," - ",E215)</f>
        <v>Transfert des concepts de symboles numériques : boulier - Problème</v>
      </c>
      <c r="J215" s="48" t="str">
        <f>VLOOKUP(CONCATENATE($A215,"-",$B215,"-",$D215,"-",$F215),'Activités par classe-leçon-nat'!G:J,3,0)</f>
        <v>L'enfant doit savoir transposer avec d'autres supports (boulier)</v>
      </c>
      <c r="K215" s="48" t="str">
        <f>VLOOKUP(G215,'Type Exo'!A:C,3,0)</f>
        <v>Exercice où il faut trouver la bonne réponse parmi 2 possibles (question alternative)</v>
      </c>
      <c r="L215" s="48" t="s">
        <v>1021</v>
      </c>
      <c r="M215" s="48">
        <f>IF(NOT(ISNA(VLOOKUP(CONCATENATE($H215,"-",$G215),'Question ClasseLeçonActTyprep'!$I:$L,4,0))), VLOOKUP(CONCATENATE($H215,"-",$G215),'Question ClasseLeçonActTyprep'!$I:$L,4,0), IF(NOT(ISNA(VLOOKUP(CONCATENATE(MID($H215,1,LEN($H215)-2),"--*",$G215),'Question ClasseLeçonActTyprep'!$I:$L,4,0))), VLOOKUP(CONCATENATE(MID($H215,1,LEN($H215)-2),"--*",$G215),'Question ClasseLeçonActTyprep'!$I:$L,4,0), IF(NOT(ISNA(VLOOKUP(CONCATENATE(MID($H215,1,LEN($H215)-4),"---*",$G215),'Question ClasseLeçonActTyprep'!$I:$L,4,0))), VLOOKUP(CONCATENATE(MID($H215,1,LEN($H215)-4),"---*",$G215),'Question ClasseLeçonActTyprep'!$I:$L,4,0), IF(NOT(ISNA(VLOOKUP(CONCATENATE(MID($H215,1,LEN($H215)-5),"----*",$G215),'Question ClasseLeçonActTyprep'!$I:$L,4,0))), VLOOKUP(CONCATENATE(MID($H215,1,LEN($H215)-6),"----*",$G215),'Question ClasseLeçonActTyprep'!$I:$L,4,0), 0))))</f>
        <v>0</v>
      </c>
      <c r="N215" s="86" t="str">
        <f t="shared" si="14"/>
        <v>Ce nombre est-il correctement représenté ainsi ?</v>
      </c>
      <c r="O215" s="93" t="str">
        <f t="shared" si="15"/>
        <v>INSERT INTO `activite_clnt` (nom, description, objectif, consigne, typrep, num_activite, fk_classe_id, fk_lesson_id, fk_natureactiv_id) VALUES ('Transfert des concepts de symboles numériques : boulier - Problème', 'Exercice où il faut trouver la bonne réponse parmi 2 possibles (question alternative)', 'L''enfant doit savoir transposer avec d''autres supports (boulier)', 'Ce nombre est-il correctement représenté ainsi ?', 'B2', '3', 'GSM', 'DL', 'P');</v>
      </c>
    </row>
    <row r="216" spans="1:15" s="87" customFormat="1" ht="58" x14ac:dyDescent="0.35">
      <c r="A216" s="12" t="s">
        <v>75</v>
      </c>
      <c r="B216" s="85" t="s">
        <v>716</v>
      </c>
      <c r="C216" s="9" t="str">
        <f t="shared" si="12"/>
        <v>GSM-DL</v>
      </c>
      <c r="D216" s="85" t="s">
        <v>628</v>
      </c>
      <c r="E216" s="85" t="str">
        <f>VLOOKUP(D216,'Phase apprent &amp; Nature activ'!A$11:B$14,2,0)</f>
        <v>Problème</v>
      </c>
      <c r="F216" s="85">
        <v>3</v>
      </c>
      <c r="G216" s="85" t="s">
        <v>952</v>
      </c>
      <c r="H216" s="85" t="str">
        <f t="shared" si="13"/>
        <v>GSM-DL-P-3-Q1</v>
      </c>
      <c r="I216" s="48" t="str">
        <f>CONCATENATE(VLOOKUP(CONCATENATE(A216,"-",B216,"-",D216,"-",F216),'Activités par classe-leçon-nat'!G:H,2,0)," - ",E216)</f>
        <v>Transfert des concepts de symboles numériques : boulier - Problème</v>
      </c>
      <c r="J216" s="48" t="str">
        <f>VLOOKUP(CONCATENATE($A216,"-",$B216,"-",$D216,"-",$F216),'Activités par classe-leçon-nat'!G:J,3,0)</f>
        <v>L'enfant doit savoir transposer avec d'autres supports (boulier)</v>
      </c>
      <c r="K216" s="48" t="str">
        <f>VLOOKUP(G216,'Type Exo'!A:C,3,0)</f>
        <v>Un exercice de type QCM</v>
      </c>
      <c r="L216" s="48" t="s">
        <v>1032</v>
      </c>
      <c r="M216" s="48">
        <f>IF(NOT(ISNA(VLOOKUP(CONCATENATE($H216,"-",$G216),'Question ClasseLeçonActTyprep'!$I:$L,4,0))), VLOOKUP(CONCATENATE($H216,"-",$G216),'Question ClasseLeçonActTyprep'!$I:$L,4,0), IF(NOT(ISNA(VLOOKUP(CONCATENATE(MID($H216,1,LEN($H216)-2),"--*",$G216),'Question ClasseLeçonActTyprep'!$I:$L,4,0))), VLOOKUP(CONCATENATE(MID($H216,1,LEN($H216)-2),"--*",$G216),'Question ClasseLeçonActTyprep'!$I:$L,4,0), IF(NOT(ISNA(VLOOKUP(CONCATENATE(MID($H216,1,LEN($H216)-4),"---*",$G216),'Question ClasseLeçonActTyprep'!$I:$L,4,0))), VLOOKUP(CONCATENATE(MID($H216,1,LEN($H216)-4),"---*",$G216),'Question ClasseLeçonActTyprep'!$I:$L,4,0), IF(NOT(ISNA(VLOOKUP(CONCATENATE(MID($H216,1,LEN($H216)-5),"----*",$G216),'Question ClasseLeçonActTyprep'!$I:$L,4,0))), VLOOKUP(CONCATENATE(MID($H216,1,LEN($H216)-6),"----*",$G216),'Question ClasseLeçonActTyprep'!$I:$L,4,0), 0))))</f>
        <v>0</v>
      </c>
      <c r="N216" s="86" t="str">
        <f t="shared" si="14"/>
        <v>Quel est le nombre représenté par cette configuration de boulier ?</v>
      </c>
      <c r="O216" s="93" t="str">
        <f t="shared" si="15"/>
        <v>INSERT INTO `activite_clnt` (nom, description, objectif, consigne, typrep, num_activite, fk_classe_id, fk_lesson_id, fk_natureactiv_id) VALUES ('Transfert des concepts de symboles numériques : boulier - Problème', 'Un exercice de type QCM', 'L''enfant doit savoir transposer avec d''autres supports (boulier)', 'Quel est le nombre représenté par cette configuration de boulier ?', 'Q1', '3', 'GSM', 'DL', 'P');</v>
      </c>
    </row>
    <row r="217" spans="1:15" s="87" customFormat="1" ht="72.5" x14ac:dyDescent="0.35">
      <c r="A217" s="12" t="s">
        <v>75</v>
      </c>
      <c r="B217" s="85" t="s">
        <v>716</v>
      </c>
      <c r="C217" s="9" t="str">
        <f t="shared" si="12"/>
        <v>GSM-DL</v>
      </c>
      <c r="D217" s="85" t="s">
        <v>628</v>
      </c>
      <c r="E217" s="85" t="str">
        <f>VLOOKUP(D217,'Phase apprent &amp; Nature activ'!A$11:B$14,2,0)</f>
        <v>Problème</v>
      </c>
      <c r="F217" s="85">
        <v>3</v>
      </c>
      <c r="G217" s="85" t="s">
        <v>953</v>
      </c>
      <c r="H217" s="85" t="str">
        <f t="shared" si="13"/>
        <v>GSM-DL-P-3-Q2</v>
      </c>
      <c r="I217" s="48" t="str">
        <f>CONCATENATE(VLOOKUP(CONCATENATE(A217,"-",B217,"-",D217,"-",F217),'Activités par classe-leçon-nat'!G:H,2,0)," - ",E217)</f>
        <v>Transfert des concepts de symboles numériques : boulier - Problème</v>
      </c>
      <c r="J217" s="48" t="str">
        <f>VLOOKUP(CONCATENATE($A217,"-",$B217,"-",$D217,"-",$F217),'Activités par classe-leçon-nat'!G:J,3,0)</f>
        <v>L'enfant doit savoir transposer avec d'autres supports (boulier)</v>
      </c>
      <c r="K217" s="48" t="str">
        <f>VLOOKUP(G217,'Type Exo'!A:C,3,0)</f>
        <v>Un exercice de type QCM (question alternative / trouver l'intrus)</v>
      </c>
      <c r="L217" s="48" t="s">
        <v>1033</v>
      </c>
      <c r="M217" s="48">
        <f>IF(NOT(ISNA(VLOOKUP(CONCATENATE($H217,"-",$G217),'Question ClasseLeçonActTyprep'!$I:$L,4,0))), VLOOKUP(CONCATENATE($H217,"-",$G217),'Question ClasseLeçonActTyprep'!$I:$L,4,0), IF(NOT(ISNA(VLOOKUP(CONCATENATE(MID($H217,1,LEN($H217)-2),"--*",$G217),'Question ClasseLeçonActTyprep'!$I:$L,4,0))), VLOOKUP(CONCATENATE(MID($H217,1,LEN($H217)-2),"--*",$G217),'Question ClasseLeçonActTyprep'!$I:$L,4,0), IF(NOT(ISNA(VLOOKUP(CONCATENATE(MID($H217,1,LEN($H217)-4),"---*",$G217),'Question ClasseLeçonActTyprep'!$I:$L,4,0))), VLOOKUP(CONCATENATE(MID($H217,1,LEN($H217)-4),"---*",$G217),'Question ClasseLeçonActTyprep'!$I:$L,4,0), IF(NOT(ISNA(VLOOKUP(CONCATENATE(MID($H217,1,LEN($H217)-5),"----*",$G217),'Question ClasseLeçonActTyprep'!$I:$L,4,0))), VLOOKUP(CONCATENATE(MID($H217,1,LEN($H217)-6),"----*",$G217),'Question ClasseLeçonActTyprep'!$I:$L,4,0), 0))))</f>
        <v>0</v>
      </c>
      <c r="N217" s="86" t="str">
        <f t="shared" si="14"/>
        <v>Quelle est la configuration de boulier pour représenter le nombre X ?</v>
      </c>
      <c r="O217" s="93" t="str">
        <f t="shared" si="15"/>
        <v>INSERT INTO `activite_clnt` (nom, description, objectif, consigne, typrep, num_activite, fk_classe_id, fk_lesson_id, fk_natureactiv_id) VALUES ('Transfert des concepts de symboles numériques : boulier - Problème', 'Un exercice de type QCM (question alternative / trouver l''intrus)', 'L''enfant doit savoir transposer avec d''autres supports (boulier)', 'Quelle est la configuration de boulier pour représenter le nombre X ?', 'Q2', '3', 'GSM', 'DL', 'P');</v>
      </c>
    </row>
    <row r="218" spans="1:15" s="87" customFormat="1" ht="58" x14ac:dyDescent="0.35">
      <c r="A218" s="12" t="s">
        <v>75</v>
      </c>
      <c r="B218" s="85" t="s">
        <v>716</v>
      </c>
      <c r="C218" s="9" t="str">
        <f t="shared" si="12"/>
        <v>GSM-DL</v>
      </c>
      <c r="D218" s="85" t="s">
        <v>628</v>
      </c>
      <c r="E218" s="85" t="str">
        <f>VLOOKUP(D218,'Phase apprent &amp; Nature activ'!A$11:B$14,2,0)</f>
        <v>Problème</v>
      </c>
      <c r="F218" s="85">
        <v>3</v>
      </c>
      <c r="G218" s="85" t="s">
        <v>87</v>
      </c>
      <c r="H218" s="85" t="str">
        <f t="shared" si="13"/>
        <v>GSM-DL-P-3-M</v>
      </c>
      <c r="I218" s="48" t="str">
        <f>CONCATENATE(VLOOKUP(CONCATENATE(A218,"-",B218,"-",D218,"-",F218),'Activités par classe-leçon-nat'!G:H,2,0)," - ",E218)</f>
        <v>Transfert des concepts de symboles numériques : boulier - Problème</v>
      </c>
      <c r="J218" s="48" t="str">
        <f>VLOOKUP(CONCATENATE($A218,"-",$B218,"-",$D218,"-",$F218),'Activités par classe-leçon-nat'!G:J,3,0)</f>
        <v>L'enfant doit savoir transposer avec d'autres supports (boulier)</v>
      </c>
      <c r="K218" s="48" t="str">
        <f>VLOOKUP(G218,'Type Exo'!A:C,3,0)</f>
        <v>Un exercice de type Memory</v>
      </c>
      <c r="L218" s="48" t="s">
        <v>1034</v>
      </c>
      <c r="M218" s="48">
        <f>IF(NOT(ISNA(VLOOKUP(CONCATENATE($H218,"-",$G218),'Question ClasseLeçonActTyprep'!$I:$L,4,0))), VLOOKUP(CONCATENATE($H218,"-",$G218),'Question ClasseLeçonActTyprep'!$I:$L,4,0), IF(NOT(ISNA(VLOOKUP(CONCATENATE(MID($H218,1,LEN($H218)-2),"--*",$G218),'Question ClasseLeçonActTyprep'!$I:$L,4,0))), VLOOKUP(CONCATENATE(MID($H218,1,LEN($H218)-2),"--*",$G218),'Question ClasseLeçonActTyprep'!$I:$L,4,0), IF(NOT(ISNA(VLOOKUP(CONCATENATE(MID($H218,1,LEN($H218)-4),"---*",$G218),'Question ClasseLeçonActTyprep'!$I:$L,4,0))), VLOOKUP(CONCATENATE(MID($H218,1,LEN($H218)-4),"---*",$G218),'Question ClasseLeçonActTyprep'!$I:$L,4,0), IF(NOT(ISNA(VLOOKUP(CONCATENATE(MID($H218,1,LEN($H218)-5),"----*",$G218),'Question ClasseLeçonActTyprep'!$I:$L,4,0))), VLOOKUP(CONCATENATE(MID($H218,1,LEN($H218)-6),"----*",$G218),'Question ClasseLeçonActTyprep'!$I:$L,4,0), 0))))</f>
        <v>0</v>
      </c>
      <c r="N218" s="86" t="str">
        <f t="shared" si="14"/>
        <v>Associe les cartes des nombres avec leur configuration sur un boulier</v>
      </c>
      <c r="O218" s="93" t="str">
        <f t="shared" si="15"/>
        <v>INSERT INTO `activite_clnt` (nom, description, objectif, consigne, typrep, num_activite, fk_classe_id, fk_lesson_id, fk_natureactiv_id) VALUES ('Transfert des concepts de symboles numériques : boulier - Problème', 'Un exercice de type Memory', 'L''enfant doit savoir transposer avec d''autres supports (boulier)', 'Associe les cartes des nombres avec leur configuration sur un boulier', 'M', '3', 'GSM', 'DL', 'P');</v>
      </c>
    </row>
    <row r="219" spans="1:15" s="87" customFormat="1" ht="72.5" x14ac:dyDescent="0.35">
      <c r="A219" s="12" t="s">
        <v>75</v>
      </c>
      <c r="B219" s="85" t="s">
        <v>716</v>
      </c>
      <c r="C219" s="9" t="str">
        <f t="shared" si="12"/>
        <v>GSM-DL</v>
      </c>
      <c r="D219" s="85" t="s">
        <v>628</v>
      </c>
      <c r="E219" s="85" t="str">
        <f>VLOOKUP(D219,'Phase apprent &amp; Nature activ'!A$11:B$14,2,0)</f>
        <v>Problème</v>
      </c>
      <c r="F219" s="85">
        <v>3</v>
      </c>
      <c r="G219" s="85" t="s">
        <v>628</v>
      </c>
      <c r="H219" s="85" t="str">
        <f t="shared" si="13"/>
        <v>GSM-DL-P-3-P</v>
      </c>
      <c r="I219" s="48" t="str">
        <f>CONCATENATE(VLOOKUP(CONCATENATE(A219,"-",B219,"-",D219,"-",F219),'Activités par classe-leçon-nat'!G:H,2,0)," - ",E219)</f>
        <v>Transfert des concepts de symboles numériques : boulier - Problème</v>
      </c>
      <c r="J219" s="48" t="str">
        <f>VLOOKUP(CONCATENATE($A219,"-",$B219,"-",$D219,"-",$F219),'Activités par classe-leçon-nat'!G:J,3,0)</f>
        <v>L'enfant doit savoir transposer avec d'autres supports (boulier)</v>
      </c>
      <c r="K219" s="48" t="str">
        <f>VLOOKUP(G219,'Type Exo'!A:C,3,0)</f>
        <v>Un exercice où il faut relier des items entre eux par paire</v>
      </c>
      <c r="L219" s="48" t="s">
        <v>1035</v>
      </c>
      <c r="M219" s="48">
        <f>IF(NOT(ISNA(VLOOKUP(CONCATENATE($H219,"-",$G219),'Question ClasseLeçonActTyprep'!$I:$L,4,0))), VLOOKUP(CONCATENATE($H219,"-",$G219),'Question ClasseLeçonActTyprep'!$I:$L,4,0), IF(NOT(ISNA(VLOOKUP(CONCATENATE(MID($H219,1,LEN($H219)-2),"--*",$G219),'Question ClasseLeçonActTyprep'!$I:$L,4,0))), VLOOKUP(CONCATENATE(MID($H219,1,LEN($H219)-2),"--*",$G219),'Question ClasseLeçonActTyprep'!$I:$L,4,0), IF(NOT(ISNA(VLOOKUP(CONCATENATE(MID($H219,1,LEN($H219)-4),"---*",$G219),'Question ClasseLeçonActTyprep'!$I:$L,4,0))), VLOOKUP(CONCATENATE(MID($H219,1,LEN($H219)-4),"---*",$G219),'Question ClasseLeçonActTyprep'!$I:$L,4,0), IF(NOT(ISNA(VLOOKUP(CONCATENATE(MID($H219,1,LEN($H219)-5),"----*",$G219),'Question ClasseLeçonActTyprep'!$I:$L,4,0))), VLOOKUP(CONCATENATE(MID($H219,1,LEN($H219)-6),"----*",$G219),'Question ClasseLeçonActTyprep'!$I:$L,4,0), 0))))</f>
        <v>0</v>
      </c>
      <c r="N219" s="86" t="str">
        <f t="shared" si="14"/>
        <v>Relie les nombres avec leur représentation sur un boulier</v>
      </c>
      <c r="O219" s="93" t="str">
        <f t="shared" si="15"/>
        <v>INSERT INTO `activite_clnt` (nom, description, objectif, consigne, typrep, num_activite, fk_classe_id, fk_lesson_id, fk_natureactiv_id) VALUES ('Transfert des concepts de symboles numériques : boulier - Problème', 'Un exercice où il faut relier des items entre eux par paire', 'L''enfant doit savoir transposer avec d''autres supports (boulier)', 'Relie les nombres avec leur représentation sur un boulier', 'P', '3', 'GSM', 'DL', 'P');</v>
      </c>
    </row>
    <row r="220" spans="1:15" s="87" customFormat="1" ht="58" x14ac:dyDescent="0.35">
      <c r="A220" s="12" t="s">
        <v>75</v>
      </c>
      <c r="B220" s="85" t="s">
        <v>716</v>
      </c>
      <c r="C220" s="9" t="str">
        <f t="shared" si="12"/>
        <v>GSM-DL</v>
      </c>
      <c r="D220" s="85" t="s">
        <v>628</v>
      </c>
      <c r="E220" s="85" t="str">
        <f>VLOOKUP(D220,'Phase apprent &amp; Nature activ'!A$11:B$14,2,0)</f>
        <v>Problème</v>
      </c>
      <c r="F220" s="85">
        <v>3</v>
      </c>
      <c r="G220" s="85" t="s">
        <v>835</v>
      </c>
      <c r="H220" s="85" t="str">
        <f t="shared" si="13"/>
        <v>GSM-DL-P-3-T</v>
      </c>
      <c r="I220" s="48" t="str">
        <f>CONCATENATE(VLOOKUP(CONCATENATE(A220,"-",B220,"-",D220,"-",F220),'Activités par classe-leçon-nat'!G:H,2,0)," - ",E220)</f>
        <v>Transfert des concepts de symboles numériques : boulier - Problème</v>
      </c>
      <c r="J220" s="48" t="str">
        <f>VLOOKUP(CONCATENATE($A220,"-",$B220,"-",$D220,"-",$F220),'Activités par classe-leçon-nat'!G:J,3,0)</f>
        <v>L'enfant doit savoir transposer avec d'autres supports (boulier)</v>
      </c>
      <c r="K220" s="48" t="str">
        <f>VLOOKUP(G220,'Type Exo'!A:C,3,0)</f>
        <v>Un exercice à trous</v>
      </c>
      <c r="L220" s="48"/>
      <c r="M220" s="48">
        <f>IF(NOT(ISNA(VLOOKUP(CONCATENATE($H220,"-",$G220),'Question ClasseLeçonActTyprep'!$I:$L,4,0))), VLOOKUP(CONCATENATE($H220,"-",$G220),'Question ClasseLeçonActTyprep'!$I:$L,4,0), IF(NOT(ISNA(VLOOKUP(CONCATENATE(MID($H220,1,LEN($H220)-2),"--*",$G220),'Question ClasseLeçonActTyprep'!$I:$L,4,0))), VLOOKUP(CONCATENATE(MID($H220,1,LEN($H220)-2),"--*",$G220),'Question ClasseLeçonActTyprep'!$I:$L,4,0), IF(NOT(ISNA(VLOOKUP(CONCATENATE(MID($H220,1,LEN($H220)-4),"---*",$G220),'Question ClasseLeçonActTyprep'!$I:$L,4,0))), VLOOKUP(CONCATENATE(MID($H220,1,LEN($H220)-4),"---*",$G220),'Question ClasseLeçonActTyprep'!$I:$L,4,0), IF(NOT(ISNA(VLOOKUP(CONCATENATE(MID($H220,1,LEN($H220)-5),"----*",$G220),'Question ClasseLeçonActTyprep'!$I:$L,4,0))), VLOOKUP(CONCATENATE(MID($H220,1,LEN($H220)-6),"----*",$G220),'Question ClasseLeçonActTyprep'!$I:$L,4,0), 0))))</f>
        <v>0</v>
      </c>
      <c r="N220" s="86">
        <f t="shared" si="14"/>
        <v>0</v>
      </c>
      <c r="O220" s="93" t="str">
        <f t="shared" si="15"/>
        <v>INSERT INTO `activite_clnt` (nom, description, objectif, consigne, typrep, num_activite, fk_classe_id, fk_lesson_id, fk_natureactiv_id) VALUES ('Transfert des concepts de symboles numériques : boulier - Problème', 'Un exercice à trous', 'L''enfant doit savoir transposer avec d''autres supports (boulier)', '', 'T', '3', 'GSM', 'DL', 'P');</v>
      </c>
    </row>
    <row r="221" spans="1:15" s="87" customFormat="1" ht="58" x14ac:dyDescent="0.35">
      <c r="A221" s="12" t="s">
        <v>75</v>
      </c>
      <c r="B221" s="85" t="s">
        <v>742</v>
      </c>
      <c r="C221" s="9" t="str">
        <f t="shared" si="12"/>
        <v>GSM-EC</v>
      </c>
      <c r="D221" s="85" t="s">
        <v>640</v>
      </c>
      <c r="E221" s="85" t="str">
        <f>VLOOKUP(D221,'Phase apprent &amp; Nature activ'!A$11:B$14,2,0)</f>
        <v>Formalisation</v>
      </c>
      <c r="F221" s="85">
        <v>1</v>
      </c>
      <c r="G221" s="85" t="s">
        <v>735</v>
      </c>
      <c r="H221" s="85" t="str">
        <f t="shared" si="13"/>
        <v>GSM-EC-F-1-B1</v>
      </c>
      <c r="I221" s="48" t="str">
        <f>CONCATENATE(VLOOKUP(CONCATENATE(A221,"-",B221,"-",D221,"-",F221),'Activités par classe-leçon-nat'!G:H,2,0)," - ",E221)</f>
        <v>Apprendre à écrire les chiffres arabes en ayant des modèles, idem avec les nombres écrits en lettres - Formalisation</v>
      </c>
      <c r="J221" s="48" t="str">
        <f>VLOOKUP(CONCATENATE($A221,"-",$B221,"-",$D221,"-",$F221),'Activités par classe-leçon-nat'!G:J,3,0)</f>
        <v>L'enfant doit savoir écrire en chiffres arabes des nombres dictés</v>
      </c>
      <c r="K221" s="48" t="str">
        <f>VLOOKUP(G221,'Type Exo'!A:C,3,0)</f>
        <v>Exercice où il faut trouver la bonne réponse parmi 2 possibles</v>
      </c>
      <c r="L221" s="48"/>
      <c r="M221" s="48">
        <f>IF(NOT(ISNA(VLOOKUP(CONCATENATE($H221,"-",$G221),'Question ClasseLeçonActTyprep'!$I:$L,4,0))), VLOOKUP(CONCATENATE($H221,"-",$G221),'Question ClasseLeçonActTyprep'!$I:$L,4,0), IF(NOT(ISNA(VLOOKUP(CONCATENATE(MID($H221,1,LEN($H221)-2),"--*",$G221),'Question ClasseLeçonActTyprep'!$I:$L,4,0))), VLOOKUP(CONCATENATE(MID($H221,1,LEN($H221)-2),"--*",$G221),'Question ClasseLeçonActTyprep'!$I:$L,4,0), IF(NOT(ISNA(VLOOKUP(CONCATENATE(MID($H221,1,LEN($H221)-4),"---*",$G221),'Question ClasseLeçonActTyprep'!$I:$L,4,0))), VLOOKUP(CONCATENATE(MID($H221,1,LEN($H221)-4),"---*",$G221),'Question ClasseLeçonActTyprep'!$I:$L,4,0), IF(NOT(ISNA(VLOOKUP(CONCATENATE(MID($H221,1,LEN($H221)-5),"----*",$G221),'Question ClasseLeçonActTyprep'!$I:$L,4,0))), VLOOKUP(CONCATENATE(MID($H221,1,LEN($H221)-6),"----*",$G221),'Question ClasseLeçonActTyprep'!$I:$L,4,0), 0))))</f>
        <v>0</v>
      </c>
      <c r="N221" s="86">
        <f t="shared" si="14"/>
        <v>0</v>
      </c>
      <c r="O221" s="93" t="str">
        <f t="shared" si="15"/>
        <v>INSERT INTO `activite_clnt` (nom, description, objectif, consigne, typrep, num_activite, fk_classe_id, fk_lesson_id, fk_natureactiv_id) VALUES ('Apprendre à écrire les chiffres arabes en ayant des modèles, idem avec les nombres écrits en lettres - Formalisation', 'Exercice où il faut trouver la bonne réponse parmi 2 possibles', 'L''enfant doit savoir écrire en chiffres arabes des nombres dictés', '', 'B1', '1', 'GSM', 'EC', 'F');</v>
      </c>
    </row>
    <row r="222" spans="1:15" s="87" customFormat="1" ht="72.5" x14ac:dyDescent="0.35">
      <c r="A222" s="12" t="s">
        <v>75</v>
      </c>
      <c r="B222" s="85" t="s">
        <v>742</v>
      </c>
      <c r="C222" s="9" t="str">
        <f t="shared" si="12"/>
        <v>GSM-EC</v>
      </c>
      <c r="D222" s="85" t="s">
        <v>640</v>
      </c>
      <c r="E222" s="85" t="str">
        <f>VLOOKUP(D222,'Phase apprent &amp; Nature activ'!A$11:B$14,2,0)</f>
        <v>Formalisation</v>
      </c>
      <c r="F222" s="85">
        <v>1</v>
      </c>
      <c r="G222" s="85" t="s">
        <v>951</v>
      </c>
      <c r="H222" s="85" t="str">
        <f t="shared" si="13"/>
        <v>GSM-EC-F-1-B2</v>
      </c>
      <c r="I222" s="48" t="str">
        <f>CONCATENATE(VLOOKUP(CONCATENATE(A222,"-",B222,"-",D222,"-",F222),'Activités par classe-leçon-nat'!G:H,2,0)," - ",E222)</f>
        <v>Apprendre à écrire les chiffres arabes en ayant des modèles, idem avec les nombres écrits en lettres - Formalisation</v>
      </c>
      <c r="J222" s="48" t="str">
        <f>VLOOKUP(CONCATENATE($A222,"-",$B222,"-",$D222,"-",$F222),'Activités par classe-leçon-nat'!G:J,3,0)</f>
        <v>L'enfant doit savoir écrire en chiffres arabes des nombres dictés</v>
      </c>
      <c r="K222" s="48" t="str">
        <f>VLOOKUP(G222,'Type Exo'!A:C,3,0)</f>
        <v>Exercice où il faut trouver la bonne réponse parmi 2 possibles (question alternative)</v>
      </c>
      <c r="L222" s="48"/>
      <c r="M222" s="48">
        <f>IF(NOT(ISNA(VLOOKUP(CONCATENATE($H222,"-",$G222),'Question ClasseLeçonActTyprep'!$I:$L,4,0))), VLOOKUP(CONCATENATE($H222,"-",$G222),'Question ClasseLeçonActTyprep'!$I:$L,4,0), IF(NOT(ISNA(VLOOKUP(CONCATENATE(MID($H222,1,LEN($H222)-2),"--*",$G222),'Question ClasseLeçonActTyprep'!$I:$L,4,0))), VLOOKUP(CONCATENATE(MID($H222,1,LEN($H222)-2),"--*",$G222),'Question ClasseLeçonActTyprep'!$I:$L,4,0), IF(NOT(ISNA(VLOOKUP(CONCATENATE(MID($H222,1,LEN($H222)-4),"---*",$G222),'Question ClasseLeçonActTyprep'!$I:$L,4,0))), VLOOKUP(CONCATENATE(MID($H222,1,LEN($H222)-4),"---*",$G222),'Question ClasseLeçonActTyprep'!$I:$L,4,0), IF(NOT(ISNA(VLOOKUP(CONCATENATE(MID($H222,1,LEN($H222)-5),"----*",$G222),'Question ClasseLeçonActTyprep'!$I:$L,4,0))), VLOOKUP(CONCATENATE(MID($H222,1,LEN($H222)-6),"----*",$G222),'Question ClasseLeçonActTyprep'!$I:$L,4,0), 0))))</f>
        <v>0</v>
      </c>
      <c r="N222" s="86">
        <f t="shared" si="14"/>
        <v>0</v>
      </c>
      <c r="O222" s="93" t="str">
        <f t="shared" si="15"/>
        <v>INSERT INTO `activite_clnt` (nom, description, objectif, consigne, typrep, num_activite, fk_classe_id, fk_lesson_id, fk_natureactiv_id) VALUES ('Apprendre à écrire les chiffres arabes en ayant des modèles, idem avec les nombres écrits en lettres - Formalisation', 'Exercice où il faut trouver la bonne réponse parmi 2 possibles (question alternative)', 'L''enfant doit savoir écrire en chiffres arabes des nombres dictés', '', 'B2', '1', 'GSM', 'EC', 'F');</v>
      </c>
    </row>
    <row r="223" spans="1:15" s="87" customFormat="1" ht="58" x14ac:dyDescent="0.35">
      <c r="A223" s="12" t="s">
        <v>75</v>
      </c>
      <c r="B223" s="85" t="s">
        <v>742</v>
      </c>
      <c r="C223" s="9" t="str">
        <f t="shared" si="12"/>
        <v>GSM-EC</v>
      </c>
      <c r="D223" s="85" t="s">
        <v>640</v>
      </c>
      <c r="E223" s="85" t="str">
        <f>VLOOKUP(D223,'Phase apprent &amp; Nature activ'!A$11:B$14,2,0)</f>
        <v>Formalisation</v>
      </c>
      <c r="F223" s="85">
        <v>1</v>
      </c>
      <c r="G223" s="85" t="s">
        <v>952</v>
      </c>
      <c r="H223" s="85" t="str">
        <f t="shared" si="13"/>
        <v>GSM-EC-F-1-Q1</v>
      </c>
      <c r="I223" s="48" t="str">
        <f>CONCATENATE(VLOOKUP(CONCATENATE(A223,"-",B223,"-",D223,"-",F223),'Activités par classe-leçon-nat'!G:H,2,0)," - ",E223)</f>
        <v>Apprendre à écrire les chiffres arabes en ayant des modèles, idem avec les nombres écrits en lettres - Formalisation</v>
      </c>
      <c r="J223" s="48" t="str">
        <f>VLOOKUP(CONCATENATE($A223,"-",$B223,"-",$D223,"-",$F223),'Activités par classe-leçon-nat'!G:J,3,0)</f>
        <v>L'enfant doit savoir écrire en chiffres arabes des nombres dictés</v>
      </c>
      <c r="K223" s="48" t="str">
        <f>VLOOKUP(G223,'Type Exo'!A:C,3,0)</f>
        <v>Un exercice de type QCM</v>
      </c>
      <c r="L223" s="48"/>
      <c r="M223" s="48">
        <f>IF(NOT(ISNA(VLOOKUP(CONCATENATE($H223,"-",$G223),'Question ClasseLeçonActTyprep'!$I:$L,4,0))), VLOOKUP(CONCATENATE($H223,"-",$G223),'Question ClasseLeçonActTyprep'!$I:$L,4,0), IF(NOT(ISNA(VLOOKUP(CONCATENATE(MID($H223,1,LEN($H223)-2),"--*",$G223),'Question ClasseLeçonActTyprep'!$I:$L,4,0))), VLOOKUP(CONCATENATE(MID($H223,1,LEN($H223)-2),"--*",$G223),'Question ClasseLeçonActTyprep'!$I:$L,4,0), IF(NOT(ISNA(VLOOKUP(CONCATENATE(MID($H223,1,LEN($H223)-4),"---*",$G223),'Question ClasseLeçonActTyprep'!$I:$L,4,0))), VLOOKUP(CONCATENATE(MID($H223,1,LEN($H223)-4),"---*",$G223),'Question ClasseLeçonActTyprep'!$I:$L,4,0), IF(NOT(ISNA(VLOOKUP(CONCATENATE(MID($H223,1,LEN($H223)-5),"----*",$G223),'Question ClasseLeçonActTyprep'!$I:$L,4,0))), VLOOKUP(CONCATENATE(MID($H223,1,LEN($H223)-6),"----*",$G223),'Question ClasseLeçonActTyprep'!$I:$L,4,0), 0))))</f>
        <v>0</v>
      </c>
      <c r="N223" s="86">
        <f t="shared" si="14"/>
        <v>0</v>
      </c>
      <c r="O223"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de type QCM', 'L''enfant doit savoir écrire en chiffres arabes des nombres dictés', '', 'Q1', '1', 'GSM', 'EC', 'F');</v>
      </c>
    </row>
    <row r="224" spans="1:15" s="87" customFormat="1" ht="58" x14ac:dyDescent="0.35">
      <c r="A224" s="12" t="s">
        <v>75</v>
      </c>
      <c r="B224" s="85" t="s">
        <v>742</v>
      </c>
      <c r="C224" s="9" t="str">
        <f t="shared" si="12"/>
        <v>GSM-EC</v>
      </c>
      <c r="D224" s="85" t="s">
        <v>640</v>
      </c>
      <c r="E224" s="85" t="str">
        <f>VLOOKUP(D224,'Phase apprent &amp; Nature activ'!A$11:B$14,2,0)</f>
        <v>Formalisation</v>
      </c>
      <c r="F224" s="85">
        <v>1</v>
      </c>
      <c r="G224" s="85" t="s">
        <v>953</v>
      </c>
      <c r="H224" s="85" t="str">
        <f t="shared" si="13"/>
        <v>GSM-EC-F-1-Q2</v>
      </c>
      <c r="I224" s="48" t="str">
        <f>CONCATENATE(VLOOKUP(CONCATENATE(A224,"-",B224,"-",D224,"-",F224),'Activités par classe-leçon-nat'!G:H,2,0)," - ",E224)</f>
        <v>Apprendre à écrire les chiffres arabes en ayant des modèles, idem avec les nombres écrits en lettres - Formalisation</v>
      </c>
      <c r="J224" s="48" t="str">
        <f>VLOOKUP(CONCATENATE($A224,"-",$B224,"-",$D224,"-",$F224),'Activités par classe-leçon-nat'!G:J,3,0)</f>
        <v>L'enfant doit savoir écrire en chiffres arabes des nombres dictés</v>
      </c>
      <c r="K224" s="48" t="str">
        <f>VLOOKUP(G224,'Type Exo'!A:C,3,0)</f>
        <v>Un exercice de type QCM (question alternative / trouver l'intrus)</v>
      </c>
      <c r="L224" s="48"/>
      <c r="M224" s="48">
        <f>IF(NOT(ISNA(VLOOKUP(CONCATENATE($H224,"-",$G224),'Question ClasseLeçonActTyprep'!$I:$L,4,0))), VLOOKUP(CONCATENATE($H224,"-",$G224),'Question ClasseLeçonActTyprep'!$I:$L,4,0), IF(NOT(ISNA(VLOOKUP(CONCATENATE(MID($H224,1,LEN($H224)-2),"--*",$G224),'Question ClasseLeçonActTyprep'!$I:$L,4,0))), VLOOKUP(CONCATENATE(MID($H224,1,LEN($H224)-2),"--*",$G224),'Question ClasseLeçonActTyprep'!$I:$L,4,0), IF(NOT(ISNA(VLOOKUP(CONCATENATE(MID($H224,1,LEN($H224)-4),"---*",$G224),'Question ClasseLeçonActTyprep'!$I:$L,4,0))), VLOOKUP(CONCATENATE(MID($H224,1,LEN($H224)-4),"---*",$G224),'Question ClasseLeçonActTyprep'!$I:$L,4,0), IF(NOT(ISNA(VLOOKUP(CONCATENATE(MID($H224,1,LEN($H224)-5),"----*",$G224),'Question ClasseLeçonActTyprep'!$I:$L,4,0))), VLOOKUP(CONCATENATE(MID($H224,1,LEN($H224)-6),"----*",$G224),'Question ClasseLeçonActTyprep'!$I:$L,4,0), 0))))</f>
        <v>0</v>
      </c>
      <c r="N224" s="86">
        <f t="shared" si="14"/>
        <v>0</v>
      </c>
      <c r="O224"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de type QCM (question alternative / trouver l''intrus)', 'L''enfant doit savoir écrire en chiffres arabes des nombres dictés', '', 'Q2', '1', 'GSM', 'EC', 'F');</v>
      </c>
    </row>
    <row r="225" spans="1:15" s="87" customFormat="1" ht="58" x14ac:dyDescent="0.35">
      <c r="A225" s="12" t="s">
        <v>75</v>
      </c>
      <c r="B225" s="85" t="s">
        <v>742</v>
      </c>
      <c r="C225" s="9" t="str">
        <f t="shared" si="12"/>
        <v>GSM-EC</v>
      </c>
      <c r="D225" s="85" t="s">
        <v>640</v>
      </c>
      <c r="E225" s="85" t="str">
        <f>VLOOKUP(D225,'Phase apprent &amp; Nature activ'!A$11:B$14,2,0)</f>
        <v>Formalisation</v>
      </c>
      <c r="F225" s="85">
        <v>1</v>
      </c>
      <c r="G225" s="85" t="s">
        <v>87</v>
      </c>
      <c r="H225" s="85" t="str">
        <f t="shared" si="13"/>
        <v>GSM-EC-F-1-M</v>
      </c>
      <c r="I225" s="48" t="str">
        <f>CONCATENATE(VLOOKUP(CONCATENATE(A225,"-",B225,"-",D225,"-",F225),'Activités par classe-leçon-nat'!G:H,2,0)," - ",E225)</f>
        <v>Apprendre à écrire les chiffres arabes en ayant des modèles, idem avec les nombres écrits en lettres - Formalisation</v>
      </c>
      <c r="J225" s="48" t="str">
        <f>VLOOKUP(CONCATENATE($A225,"-",$B225,"-",$D225,"-",$F225),'Activités par classe-leçon-nat'!G:J,3,0)</f>
        <v>L'enfant doit savoir écrire en chiffres arabes des nombres dictés</v>
      </c>
      <c r="K225" s="48" t="str">
        <f>VLOOKUP(G225,'Type Exo'!A:C,3,0)</f>
        <v>Un exercice de type Memory</v>
      </c>
      <c r="L225" s="48"/>
      <c r="M225" s="48">
        <f>IF(NOT(ISNA(VLOOKUP(CONCATENATE($H225,"-",$G225),'Question ClasseLeçonActTyprep'!$I:$L,4,0))), VLOOKUP(CONCATENATE($H225,"-",$G225),'Question ClasseLeçonActTyprep'!$I:$L,4,0), IF(NOT(ISNA(VLOOKUP(CONCATENATE(MID($H225,1,LEN($H225)-2),"--*",$G225),'Question ClasseLeçonActTyprep'!$I:$L,4,0))), VLOOKUP(CONCATENATE(MID($H225,1,LEN($H225)-2),"--*",$G225),'Question ClasseLeçonActTyprep'!$I:$L,4,0), IF(NOT(ISNA(VLOOKUP(CONCATENATE(MID($H225,1,LEN($H225)-4),"---*",$G225),'Question ClasseLeçonActTyprep'!$I:$L,4,0))), VLOOKUP(CONCATENATE(MID($H225,1,LEN($H225)-4),"---*",$G225),'Question ClasseLeçonActTyprep'!$I:$L,4,0), IF(NOT(ISNA(VLOOKUP(CONCATENATE(MID($H225,1,LEN($H225)-5),"----*",$G225),'Question ClasseLeçonActTyprep'!$I:$L,4,0))), VLOOKUP(CONCATENATE(MID($H225,1,LEN($H225)-6),"----*",$G225),'Question ClasseLeçonActTyprep'!$I:$L,4,0), 0))))</f>
        <v>0</v>
      </c>
      <c r="N225" s="86">
        <f t="shared" si="14"/>
        <v>0</v>
      </c>
      <c r="O225"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de type Memory', 'L''enfant doit savoir écrire en chiffres arabes des nombres dictés', '', 'M', '1', 'GSM', 'EC', 'F');</v>
      </c>
    </row>
    <row r="226" spans="1:15" s="87" customFormat="1" ht="58" x14ac:dyDescent="0.35">
      <c r="A226" s="12" t="s">
        <v>75</v>
      </c>
      <c r="B226" s="85" t="s">
        <v>742</v>
      </c>
      <c r="C226" s="9" t="str">
        <f t="shared" si="12"/>
        <v>GSM-EC</v>
      </c>
      <c r="D226" s="85" t="s">
        <v>640</v>
      </c>
      <c r="E226" s="85" t="str">
        <f>VLOOKUP(D226,'Phase apprent &amp; Nature activ'!A$11:B$14,2,0)</f>
        <v>Formalisation</v>
      </c>
      <c r="F226" s="85">
        <v>1</v>
      </c>
      <c r="G226" s="85" t="s">
        <v>628</v>
      </c>
      <c r="H226" s="85" t="str">
        <f t="shared" si="13"/>
        <v>GSM-EC-F-1-P</v>
      </c>
      <c r="I226" s="48" t="str">
        <f>CONCATENATE(VLOOKUP(CONCATENATE(A226,"-",B226,"-",D226,"-",F226),'Activités par classe-leçon-nat'!G:H,2,0)," - ",E226)</f>
        <v>Apprendre à écrire les chiffres arabes en ayant des modèles, idem avec les nombres écrits en lettres - Formalisation</v>
      </c>
      <c r="J226" s="48" t="str">
        <f>VLOOKUP(CONCATENATE($A226,"-",$B226,"-",$D226,"-",$F226),'Activités par classe-leçon-nat'!G:J,3,0)</f>
        <v>L'enfant doit savoir écrire en chiffres arabes des nombres dictés</v>
      </c>
      <c r="K226" s="48" t="str">
        <f>VLOOKUP(G226,'Type Exo'!A:C,3,0)</f>
        <v>Un exercice où il faut relier des items entre eux par paire</v>
      </c>
      <c r="L226" s="48"/>
      <c r="M226" s="48">
        <f>IF(NOT(ISNA(VLOOKUP(CONCATENATE($H226,"-",$G226),'Question ClasseLeçonActTyprep'!$I:$L,4,0))), VLOOKUP(CONCATENATE($H226,"-",$G226),'Question ClasseLeçonActTyprep'!$I:$L,4,0), IF(NOT(ISNA(VLOOKUP(CONCATENATE(MID($H226,1,LEN($H226)-2),"--*",$G226),'Question ClasseLeçonActTyprep'!$I:$L,4,0))), VLOOKUP(CONCATENATE(MID($H226,1,LEN($H226)-2),"--*",$G226),'Question ClasseLeçonActTyprep'!$I:$L,4,0), IF(NOT(ISNA(VLOOKUP(CONCATENATE(MID($H226,1,LEN($H226)-4),"---*",$G226),'Question ClasseLeçonActTyprep'!$I:$L,4,0))), VLOOKUP(CONCATENATE(MID($H226,1,LEN($H226)-4),"---*",$G226),'Question ClasseLeçonActTyprep'!$I:$L,4,0), IF(NOT(ISNA(VLOOKUP(CONCATENATE(MID($H226,1,LEN($H226)-5),"----*",$G226),'Question ClasseLeçonActTyprep'!$I:$L,4,0))), VLOOKUP(CONCATENATE(MID($H226,1,LEN($H226)-6),"----*",$G226),'Question ClasseLeçonActTyprep'!$I:$L,4,0), 0))))</f>
        <v>0</v>
      </c>
      <c r="N226" s="86">
        <f t="shared" si="14"/>
        <v>0</v>
      </c>
      <c r="O226"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où il faut relier des items entre eux par paire', 'L''enfant doit savoir écrire en chiffres arabes des nombres dictés', '', 'P', '1', 'GSM', 'EC', 'F');</v>
      </c>
    </row>
    <row r="227" spans="1:15" s="87" customFormat="1" ht="58" x14ac:dyDescent="0.35">
      <c r="A227" s="12" t="s">
        <v>75</v>
      </c>
      <c r="B227" s="85" t="s">
        <v>742</v>
      </c>
      <c r="C227" s="9" t="str">
        <f t="shared" si="12"/>
        <v>GSM-EC</v>
      </c>
      <c r="D227" s="85" t="s">
        <v>640</v>
      </c>
      <c r="E227" s="85" t="str">
        <f>VLOOKUP(D227,'Phase apprent &amp; Nature activ'!A$11:B$14,2,0)</f>
        <v>Formalisation</v>
      </c>
      <c r="F227" s="85">
        <v>1</v>
      </c>
      <c r="G227" s="85" t="s">
        <v>835</v>
      </c>
      <c r="H227" s="85" t="str">
        <f t="shared" si="13"/>
        <v>GSM-EC-F-1-T</v>
      </c>
      <c r="I227" s="48" t="str">
        <f>CONCATENATE(VLOOKUP(CONCATENATE(A227,"-",B227,"-",D227,"-",F227),'Activités par classe-leçon-nat'!G:H,2,0)," - ",E227)</f>
        <v>Apprendre à écrire les chiffres arabes en ayant des modèles, idem avec les nombres écrits en lettres - Formalisation</v>
      </c>
      <c r="J227" s="48" t="str">
        <f>VLOOKUP(CONCATENATE($A227,"-",$B227,"-",$D227,"-",$F227),'Activités par classe-leçon-nat'!G:J,3,0)</f>
        <v>L'enfant doit savoir écrire en chiffres arabes des nombres dictés</v>
      </c>
      <c r="K227" s="48" t="str">
        <f>VLOOKUP(G227,'Type Exo'!A:C,3,0)</f>
        <v>Un exercice à trous</v>
      </c>
      <c r="L227" s="48"/>
      <c r="M227" s="48">
        <f>IF(NOT(ISNA(VLOOKUP(CONCATENATE($H227,"-",$G227),'Question ClasseLeçonActTyprep'!$I:$L,4,0))), VLOOKUP(CONCATENATE($H227,"-",$G227),'Question ClasseLeçonActTyprep'!$I:$L,4,0), IF(NOT(ISNA(VLOOKUP(CONCATENATE(MID($H227,1,LEN($H227)-2),"--*",$G227),'Question ClasseLeçonActTyprep'!$I:$L,4,0))), VLOOKUP(CONCATENATE(MID($H227,1,LEN($H227)-2),"--*",$G227),'Question ClasseLeçonActTyprep'!$I:$L,4,0), IF(NOT(ISNA(VLOOKUP(CONCATENATE(MID($H227,1,LEN($H227)-4),"---*",$G227),'Question ClasseLeçonActTyprep'!$I:$L,4,0))), VLOOKUP(CONCATENATE(MID($H227,1,LEN($H227)-4),"---*",$G227),'Question ClasseLeçonActTyprep'!$I:$L,4,0), IF(NOT(ISNA(VLOOKUP(CONCATENATE(MID($H227,1,LEN($H227)-5),"----*",$G227),'Question ClasseLeçonActTyprep'!$I:$L,4,0))), VLOOKUP(CONCATENATE(MID($H227,1,LEN($H227)-6),"----*",$G227),'Question ClasseLeçonActTyprep'!$I:$L,4,0), 0))))</f>
        <v>0</v>
      </c>
      <c r="N227" s="86">
        <f t="shared" si="14"/>
        <v>0</v>
      </c>
      <c r="O227"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à trous', 'L''enfant doit savoir écrire en chiffres arabes des nombres dictés', '', 'T', '1', 'GSM', 'EC', 'F');</v>
      </c>
    </row>
    <row r="228" spans="1:15" s="87" customFormat="1" ht="72.5" x14ac:dyDescent="0.35">
      <c r="A228" s="12" t="s">
        <v>75</v>
      </c>
      <c r="B228" s="85" t="s">
        <v>742</v>
      </c>
      <c r="C228" s="9" t="str">
        <f t="shared" si="12"/>
        <v>GSM-EC</v>
      </c>
      <c r="D228" s="85" t="s">
        <v>640</v>
      </c>
      <c r="E228" s="85" t="str">
        <f>VLOOKUP(D228,'Phase apprent &amp; Nature activ'!A$11:B$14,2,0)</f>
        <v>Formalisation</v>
      </c>
      <c r="F228" s="85">
        <v>2</v>
      </c>
      <c r="G228" s="85" t="s">
        <v>735</v>
      </c>
      <c r="H228" s="85" t="str">
        <f t="shared" si="13"/>
        <v>GSM-EC-F-2-B1</v>
      </c>
      <c r="I228" s="48" t="str">
        <f>CONCATENATE(VLOOKUP(CONCATENATE(A228,"-",B228,"-",D228,"-",F228),'Activités par classe-leçon-nat'!G:H,2,0)," - ",E228)</f>
        <v>Apprendre à écrire les chiffres arabes en ayant des modèles, idem avec les nombres écrits en lettres - Formalisation</v>
      </c>
      <c r="J228" s="48" t="str">
        <f>VLOOKUP(CONCATENATE($A228,"-",$B228,"-",$D228,"-",$F228),'Activités par classe-leçon-nat'!G:J,3,0)</f>
        <v>L'enfant doit savoir transcrire des symboles (dé, domino) en chiffres arabes</v>
      </c>
      <c r="K228" s="48" t="str">
        <f>VLOOKUP(G228,'Type Exo'!A:C,3,0)</f>
        <v>Exercice où il faut trouver la bonne réponse parmi 2 possibles</v>
      </c>
      <c r="L228" s="48"/>
      <c r="M228" s="48">
        <f>IF(NOT(ISNA(VLOOKUP(CONCATENATE($H228,"-",$G228),'Question ClasseLeçonActTyprep'!$I:$L,4,0))), VLOOKUP(CONCATENATE($H228,"-",$G228),'Question ClasseLeçonActTyprep'!$I:$L,4,0), IF(NOT(ISNA(VLOOKUP(CONCATENATE(MID($H228,1,LEN($H228)-2),"--*",$G228),'Question ClasseLeçonActTyprep'!$I:$L,4,0))), VLOOKUP(CONCATENATE(MID($H228,1,LEN($H228)-2),"--*",$G228),'Question ClasseLeçonActTyprep'!$I:$L,4,0), IF(NOT(ISNA(VLOOKUP(CONCATENATE(MID($H228,1,LEN($H228)-4),"---*",$G228),'Question ClasseLeçonActTyprep'!$I:$L,4,0))), VLOOKUP(CONCATENATE(MID($H228,1,LEN($H228)-4),"---*",$G228),'Question ClasseLeçonActTyprep'!$I:$L,4,0), IF(NOT(ISNA(VLOOKUP(CONCATENATE(MID($H228,1,LEN($H228)-5),"----*",$G228),'Question ClasseLeçonActTyprep'!$I:$L,4,0))), VLOOKUP(CONCATENATE(MID($H228,1,LEN($H228)-6),"----*",$G228),'Question ClasseLeçonActTyprep'!$I:$L,4,0), 0))))</f>
        <v>0</v>
      </c>
      <c r="N228" s="86">
        <f t="shared" si="14"/>
        <v>0</v>
      </c>
      <c r="O228" s="93" t="str">
        <f t="shared" si="15"/>
        <v>INSERT INTO `activite_clnt` (nom, description, objectif, consigne, typrep, num_activite, fk_classe_id, fk_lesson_id, fk_natureactiv_id) VALUES ('Apprendre à écrire les chiffres arabes en ayant des modèles, idem avec les nombres écrits en lettres - Formalisation', 'Exercice où il faut trouver la bonne réponse parmi 2 possibles', 'L''enfant doit savoir transcrire des symboles (dé, domino) en chiffres arabes', '', 'B1', '2', 'GSM', 'EC', 'F');</v>
      </c>
    </row>
    <row r="229" spans="1:15" s="87" customFormat="1" ht="72.5" x14ac:dyDescent="0.35">
      <c r="A229" s="12" t="s">
        <v>75</v>
      </c>
      <c r="B229" s="85" t="s">
        <v>742</v>
      </c>
      <c r="C229" s="9" t="str">
        <f t="shared" si="12"/>
        <v>GSM-EC</v>
      </c>
      <c r="D229" s="85" t="s">
        <v>640</v>
      </c>
      <c r="E229" s="85" t="str">
        <f>VLOOKUP(D229,'Phase apprent &amp; Nature activ'!A$11:B$14,2,0)</f>
        <v>Formalisation</v>
      </c>
      <c r="F229" s="85">
        <v>2</v>
      </c>
      <c r="G229" s="85" t="s">
        <v>951</v>
      </c>
      <c r="H229" s="85" t="str">
        <f t="shared" si="13"/>
        <v>GSM-EC-F-2-B2</v>
      </c>
      <c r="I229" s="48" t="str">
        <f>CONCATENATE(VLOOKUP(CONCATENATE(A229,"-",B229,"-",D229,"-",F229),'Activités par classe-leçon-nat'!G:H,2,0)," - ",E229)</f>
        <v>Apprendre à écrire les chiffres arabes en ayant des modèles, idem avec les nombres écrits en lettres - Formalisation</v>
      </c>
      <c r="J229" s="48" t="str">
        <f>VLOOKUP(CONCATENATE($A229,"-",$B229,"-",$D229,"-",$F229),'Activités par classe-leçon-nat'!G:J,3,0)</f>
        <v>L'enfant doit savoir transcrire des symboles (dé, domino) en chiffres arabes</v>
      </c>
      <c r="K229" s="48" t="str">
        <f>VLOOKUP(G229,'Type Exo'!A:C,3,0)</f>
        <v>Exercice où il faut trouver la bonne réponse parmi 2 possibles (question alternative)</v>
      </c>
      <c r="L229" s="48"/>
      <c r="M229" s="48">
        <f>IF(NOT(ISNA(VLOOKUP(CONCATENATE($H229,"-",$G229),'Question ClasseLeçonActTyprep'!$I:$L,4,0))), VLOOKUP(CONCATENATE($H229,"-",$G229),'Question ClasseLeçonActTyprep'!$I:$L,4,0), IF(NOT(ISNA(VLOOKUP(CONCATENATE(MID($H229,1,LEN($H229)-2),"--*",$G229),'Question ClasseLeçonActTyprep'!$I:$L,4,0))), VLOOKUP(CONCATENATE(MID($H229,1,LEN($H229)-2),"--*",$G229),'Question ClasseLeçonActTyprep'!$I:$L,4,0), IF(NOT(ISNA(VLOOKUP(CONCATENATE(MID($H229,1,LEN($H229)-4),"---*",$G229),'Question ClasseLeçonActTyprep'!$I:$L,4,0))), VLOOKUP(CONCATENATE(MID($H229,1,LEN($H229)-4),"---*",$G229),'Question ClasseLeçonActTyprep'!$I:$L,4,0), IF(NOT(ISNA(VLOOKUP(CONCATENATE(MID($H229,1,LEN($H229)-5),"----*",$G229),'Question ClasseLeçonActTyprep'!$I:$L,4,0))), VLOOKUP(CONCATENATE(MID($H229,1,LEN($H229)-6),"----*",$G229),'Question ClasseLeçonActTyprep'!$I:$L,4,0), 0))))</f>
        <v>0</v>
      </c>
      <c r="N229" s="86">
        <f t="shared" si="14"/>
        <v>0</v>
      </c>
      <c r="O229" s="93" t="str">
        <f t="shared" si="15"/>
        <v>INSERT INTO `activite_clnt` (nom, description, objectif, consigne, typrep, num_activite, fk_classe_id, fk_lesson_id, fk_natureactiv_id) VALUES ('Apprendre à écrire les chiffres arabes en ayant des modèles, idem avec les nombres écrits en lettres - Formalisation', 'Exercice où il faut trouver la bonne réponse parmi 2 possibles (question alternative)', 'L''enfant doit savoir transcrire des symboles (dé, domino) en chiffres arabes', '', 'B2', '2', 'GSM', 'EC', 'F');</v>
      </c>
    </row>
    <row r="230" spans="1:15" s="87" customFormat="1" ht="58" x14ac:dyDescent="0.35">
      <c r="A230" s="12" t="s">
        <v>75</v>
      </c>
      <c r="B230" s="85" t="s">
        <v>742</v>
      </c>
      <c r="C230" s="9" t="str">
        <f t="shared" si="12"/>
        <v>GSM-EC</v>
      </c>
      <c r="D230" s="85" t="s">
        <v>640</v>
      </c>
      <c r="E230" s="85" t="str">
        <f>VLOOKUP(D230,'Phase apprent &amp; Nature activ'!A$11:B$14,2,0)</f>
        <v>Formalisation</v>
      </c>
      <c r="F230" s="85">
        <v>2</v>
      </c>
      <c r="G230" s="85" t="s">
        <v>952</v>
      </c>
      <c r="H230" s="85" t="str">
        <f t="shared" si="13"/>
        <v>GSM-EC-F-2-Q1</v>
      </c>
      <c r="I230" s="48" t="str">
        <f>CONCATENATE(VLOOKUP(CONCATENATE(A230,"-",B230,"-",D230,"-",F230),'Activités par classe-leçon-nat'!G:H,2,0)," - ",E230)</f>
        <v>Apprendre à écrire les chiffres arabes en ayant des modèles, idem avec les nombres écrits en lettres - Formalisation</v>
      </c>
      <c r="J230" s="48" t="str">
        <f>VLOOKUP(CONCATENATE($A230,"-",$B230,"-",$D230,"-",$F230),'Activités par classe-leçon-nat'!G:J,3,0)</f>
        <v>L'enfant doit savoir transcrire des symboles (dé, domino) en chiffres arabes</v>
      </c>
      <c r="K230" s="48" t="str">
        <f>VLOOKUP(G230,'Type Exo'!A:C,3,0)</f>
        <v>Un exercice de type QCM</v>
      </c>
      <c r="L230" s="48"/>
      <c r="M230" s="48">
        <f>IF(NOT(ISNA(VLOOKUP(CONCATENATE($H230,"-",$G230),'Question ClasseLeçonActTyprep'!$I:$L,4,0))), VLOOKUP(CONCATENATE($H230,"-",$G230),'Question ClasseLeçonActTyprep'!$I:$L,4,0), IF(NOT(ISNA(VLOOKUP(CONCATENATE(MID($H230,1,LEN($H230)-2),"--*",$G230),'Question ClasseLeçonActTyprep'!$I:$L,4,0))), VLOOKUP(CONCATENATE(MID($H230,1,LEN($H230)-2),"--*",$G230),'Question ClasseLeçonActTyprep'!$I:$L,4,0), IF(NOT(ISNA(VLOOKUP(CONCATENATE(MID($H230,1,LEN($H230)-4),"---*",$G230),'Question ClasseLeçonActTyprep'!$I:$L,4,0))), VLOOKUP(CONCATENATE(MID($H230,1,LEN($H230)-4),"---*",$G230),'Question ClasseLeçonActTyprep'!$I:$L,4,0), IF(NOT(ISNA(VLOOKUP(CONCATENATE(MID($H230,1,LEN($H230)-5),"----*",$G230),'Question ClasseLeçonActTyprep'!$I:$L,4,0))), VLOOKUP(CONCATENATE(MID($H230,1,LEN($H230)-6),"----*",$G230),'Question ClasseLeçonActTyprep'!$I:$L,4,0), 0))))</f>
        <v>0</v>
      </c>
      <c r="N230" s="86">
        <f t="shared" si="14"/>
        <v>0</v>
      </c>
      <c r="O230"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de type QCM', 'L''enfant doit savoir transcrire des symboles (dé, domino) en chiffres arabes', '', 'Q1', '2', 'GSM', 'EC', 'F');</v>
      </c>
    </row>
    <row r="231" spans="1:15" s="87" customFormat="1" ht="72.5" x14ac:dyDescent="0.35">
      <c r="A231" s="12" t="s">
        <v>75</v>
      </c>
      <c r="B231" s="85" t="s">
        <v>742</v>
      </c>
      <c r="C231" s="9" t="str">
        <f t="shared" si="12"/>
        <v>GSM-EC</v>
      </c>
      <c r="D231" s="85" t="s">
        <v>640</v>
      </c>
      <c r="E231" s="85" t="str">
        <f>VLOOKUP(D231,'Phase apprent &amp; Nature activ'!A$11:B$14,2,0)</f>
        <v>Formalisation</v>
      </c>
      <c r="F231" s="85">
        <v>2</v>
      </c>
      <c r="G231" s="85" t="s">
        <v>953</v>
      </c>
      <c r="H231" s="85" t="str">
        <f t="shared" si="13"/>
        <v>GSM-EC-F-2-Q2</v>
      </c>
      <c r="I231" s="48" t="str">
        <f>CONCATENATE(VLOOKUP(CONCATENATE(A231,"-",B231,"-",D231,"-",F231),'Activités par classe-leçon-nat'!G:H,2,0)," - ",E231)</f>
        <v>Apprendre à écrire les chiffres arabes en ayant des modèles, idem avec les nombres écrits en lettres - Formalisation</v>
      </c>
      <c r="J231" s="48" t="str">
        <f>VLOOKUP(CONCATENATE($A231,"-",$B231,"-",$D231,"-",$F231),'Activités par classe-leçon-nat'!G:J,3,0)</f>
        <v>L'enfant doit savoir transcrire des symboles (dé, domino) en chiffres arabes</v>
      </c>
      <c r="K231" s="48" t="str">
        <f>VLOOKUP(G231,'Type Exo'!A:C,3,0)</f>
        <v>Un exercice de type QCM (question alternative / trouver l'intrus)</v>
      </c>
      <c r="L231" s="48"/>
      <c r="M231" s="48">
        <f>IF(NOT(ISNA(VLOOKUP(CONCATENATE($H231,"-",$G231),'Question ClasseLeçonActTyprep'!$I:$L,4,0))), VLOOKUP(CONCATENATE($H231,"-",$G231),'Question ClasseLeçonActTyprep'!$I:$L,4,0), IF(NOT(ISNA(VLOOKUP(CONCATENATE(MID($H231,1,LEN($H231)-2),"--*",$G231),'Question ClasseLeçonActTyprep'!$I:$L,4,0))), VLOOKUP(CONCATENATE(MID($H231,1,LEN($H231)-2),"--*",$G231),'Question ClasseLeçonActTyprep'!$I:$L,4,0), IF(NOT(ISNA(VLOOKUP(CONCATENATE(MID($H231,1,LEN($H231)-4),"---*",$G231),'Question ClasseLeçonActTyprep'!$I:$L,4,0))), VLOOKUP(CONCATENATE(MID($H231,1,LEN($H231)-4),"---*",$G231),'Question ClasseLeçonActTyprep'!$I:$L,4,0), IF(NOT(ISNA(VLOOKUP(CONCATENATE(MID($H231,1,LEN($H231)-5),"----*",$G231),'Question ClasseLeçonActTyprep'!$I:$L,4,0))), VLOOKUP(CONCATENATE(MID($H231,1,LEN($H231)-6),"----*",$G231),'Question ClasseLeçonActTyprep'!$I:$L,4,0), 0))))</f>
        <v>0</v>
      </c>
      <c r="N231" s="86">
        <f t="shared" si="14"/>
        <v>0</v>
      </c>
      <c r="O231"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de type QCM (question alternative / trouver l''intrus)', 'L''enfant doit savoir transcrire des symboles (dé, domino) en chiffres arabes', '', 'Q2', '2', 'GSM', 'EC', 'F');</v>
      </c>
    </row>
    <row r="232" spans="1:15" s="87" customFormat="1" ht="58" x14ac:dyDescent="0.35">
      <c r="A232" s="12" t="s">
        <v>75</v>
      </c>
      <c r="B232" s="85" t="s">
        <v>742</v>
      </c>
      <c r="C232" s="9" t="str">
        <f t="shared" si="12"/>
        <v>GSM-EC</v>
      </c>
      <c r="D232" s="85" t="s">
        <v>640</v>
      </c>
      <c r="E232" s="85" t="str">
        <f>VLOOKUP(D232,'Phase apprent &amp; Nature activ'!A$11:B$14,2,0)</f>
        <v>Formalisation</v>
      </c>
      <c r="F232" s="85">
        <v>2</v>
      </c>
      <c r="G232" s="85" t="s">
        <v>87</v>
      </c>
      <c r="H232" s="85" t="str">
        <f t="shared" si="13"/>
        <v>GSM-EC-F-2-M</v>
      </c>
      <c r="I232" s="48" t="str">
        <f>CONCATENATE(VLOOKUP(CONCATENATE(A232,"-",B232,"-",D232,"-",F232),'Activités par classe-leçon-nat'!G:H,2,0)," - ",E232)</f>
        <v>Apprendre à écrire les chiffres arabes en ayant des modèles, idem avec les nombres écrits en lettres - Formalisation</v>
      </c>
      <c r="J232" s="48" t="str">
        <f>VLOOKUP(CONCATENATE($A232,"-",$B232,"-",$D232,"-",$F232),'Activités par classe-leçon-nat'!G:J,3,0)</f>
        <v>L'enfant doit savoir transcrire des symboles (dé, domino) en chiffres arabes</v>
      </c>
      <c r="K232" s="48" t="str">
        <f>VLOOKUP(G232,'Type Exo'!A:C,3,0)</f>
        <v>Un exercice de type Memory</v>
      </c>
      <c r="L232" s="48"/>
      <c r="M232" s="48">
        <f>IF(NOT(ISNA(VLOOKUP(CONCATENATE($H232,"-",$G232),'Question ClasseLeçonActTyprep'!$I:$L,4,0))), VLOOKUP(CONCATENATE($H232,"-",$G232),'Question ClasseLeçonActTyprep'!$I:$L,4,0), IF(NOT(ISNA(VLOOKUP(CONCATENATE(MID($H232,1,LEN($H232)-2),"--*",$G232),'Question ClasseLeçonActTyprep'!$I:$L,4,0))), VLOOKUP(CONCATENATE(MID($H232,1,LEN($H232)-2),"--*",$G232),'Question ClasseLeçonActTyprep'!$I:$L,4,0), IF(NOT(ISNA(VLOOKUP(CONCATENATE(MID($H232,1,LEN($H232)-4),"---*",$G232),'Question ClasseLeçonActTyprep'!$I:$L,4,0))), VLOOKUP(CONCATENATE(MID($H232,1,LEN($H232)-4),"---*",$G232),'Question ClasseLeçonActTyprep'!$I:$L,4,0), IF(NOT(ISNA(VLOOKUP(CONCATENATE(MID($H232,1,LEN($H232)-5),"----*",$G232),'Question ClasseLeçonActTyprep'!$I:$L,4,0))), VLOOKUP(CONCATENATE(MID($H232,1,LEN($H232)-6),"----*",$G232),'Question ClasseLeçonActTyprep'!$I:$L,4,0), 0))))</f>
        <v>0</v>
      </c>
      <c r="N232" s="86">
        <f t="shared" si="14"/>
        <v>0</v>
      </c>
      <c r="O232"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de type Memory', 'L''enfant doit savoir transcrire des symboles (dé, domino) en chiffres arabes', '', 'M', '2', 'GSM', 'EC', 'F');</v>
      </c>
    </row>
    <row r="233" spans="1:15" s="87" customFormat="1" ht="58" x14ac:dyDescent="0.35">
      <c r="A233" s="12" t="s">
        <v>75</v>
      </c>
      <c r="B233" s="85" t="s">
        <v>742</v>
      </c>
      <c r="C233" s="9" t="str">
        <f t="shared" si="12"/>
        <v>GSM-EC</v>
      </c>
      <c r="D233" s="85" t="s">
        <v>640</v>
      </c>
      <c r="E233" s="85" t="str">
        <f>VLOOKUP(D233,'Phase apprent &amp; Nature activ'!A$11:B$14,2,0)</f>
        <v>Formalisation</v>
      </c>
      <c r="F233" s="85">
        <v>2</v>
      </c>
      <c r="G233" s="85" t="s">
        <v>628</v>
      </c>
      <c r="H233" s="85" t="str">
        <f t="shared" si="13"/>
        <v>GSM-EC-F-2-P</v>
      </c>
      <c r="I233" s="48" t="str">
        <f>CONCATENATE(VLOOKUP(CONCATENATE(A233,"-",B233,"-",D233,"-",F233),'Activités par classe-leçon-nat'!G:H,2,0)," - ",E233)</f>
        <v>Apprendre à écrire les chiffres arabes en ayant des modèles, idem avec les nombres écrits en lettres - Formalisation</v>
      </c>
      <c r="J233" s="48" t="str">
        <f>VLOOKUP(CONCATENATE($A233,"-",$B233,"-",$D233,"-",$F233),'Activités par classe-leçon-nat'!G:J,3,0)</f>
        <v>L'enfant doit savoir transcrire des symboles (dé, domino) en chiffres arabes</v>
      </c>
      <c r="K233" s="48" t="str">
        <f>VLOOKUP(G233,'Type Exo'!A:C,3,0)</f>
        <v>Un exercice où il faut relier des items entre eux par paire</v>
      </c>
      <c r="L233" s="48"/>
      <c r="M233" s="48">
        <f>IF(NOT(ISNA(VLOOKUP(CONCATENATE($H233,"-",$G233),'Question ClasseLeçonActTyprep'!$I:$L,4,0))), VLOOKUP(CONCATENATE($H233,"-",$G233),'Question ClasseLeçonActTyprep'!$I:$L,4,0), IF(NOT(ISNA(VLOOKUP(CONCATENATE(MID($H233,1,LEN($H233)-2),"--*",$G233),'Question ClasseLeçonActTyprep'!$I:$L,4,0))), VLOOKUP(CONCATENATE(MID($H233,1,LEN($H233)-2),"--*",$G233),'Question ClasseLeçonActTyprep'!$I:$L,4,0), IF(NOT(ISNA(VLOOKUP(CONCATENATE(MID($H233,1,LEN($H233)-4),"---*",$G233),'Question ClasseLeçonActTyprep'!$I:$L,4,0))), VLOOKUP(CONCATENATE(MID($H233,1,LEN($H233)-4),"---*",$G233),'Question ClasseLeçonActTyprep'!$I:$L,4,0), IF(NOT(ISNA(VLOOKUP(CONCATENATE(MID($H233,1,LEN($H233)-5),"----*",$G233),'Question ClasseLeçonActTyprep'!$I:$L,4,0))), VLOOKUP(CONCATENATE(MID($H233,1,LEN($H233)-6),"----*",$G233),'Question ClasseLeçonActTyprep'!$I:$L,4,0), 0))))</f>
        <v>0</v>
      </c>
      <c r="N233" s="86">
        <f t="shared" si="14"/>
        <v>0</v>
      </c>
      <c r="O233"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où il faut relier des items entre eux par paire', 'L''enfant doit savoir transcrire des symboles (dé, domino) en chiffres arabes', '', 'P', '2', 'GSM', 'EC', 'F');</v>
      </c>
    </row>
    <row r="234" spans="1:15" s="87" customFormat="1" ht="58" x14ac:dyDescent="0.35">
      <c r="A234" s="12" t="s">
        <v>75</v>
      </c>
      <c r="B234" s="85" t="s">
        <v>742</v>
      </c>
      <c r="C234" s="9" t="str">
        <f t="shared" si="12"/>
        <v>GSM-EC</v>
      </c>
      <c r="D234" s="85" t="s">
        <v>640</v>
      </c>
      <c r="E234" s="85" t="str">
        <f>VLOOKUP(D234,'Phase apprent &amp; Nature activ'!A$11:B$14,2,0)</f>
        <v>Formalisation</v>
      </c>
      <c r="F234" s="85">
        <v>2</v>
      </c>
      <c r="G234" s="85" t="s">
        <v>835</v>
      </c>
      <c r="H234" s="85" t="str">
        <f t="shared" si="13"/>
        <v>GSM-EC-F-2-T</v>
      </c>
      <c r="I234" s="48" t="str">
        <f>CONCATENATE(VLOOKUP(CONCATENATE(A234,"-",B234,"-",D234,"-",F234),'Activités par classe-leçon-nat'!G:H,2,0)," - ",E234)</f>
        <v>Apprendre à écrire les chiffres arabes en ayant des modèles, idem avec les nombres écrits en lettres - Formalisation</v>
      </c>
      <c r="J234" s="48" t="str">
        <f>VLOOKUP(CONCATENATE($A234,"-",$B234,"-",$D234,"-",$F234),'Activités par classe-leçon-nat'!G:J,3,0)</f>
        <v>L'enfant doit savoir transcrire des symboles (dé, domino) en chiffres arabes</v>
      </c>
      <c r="K234" s="48" t="str">
        <f>VLOOKUP(G234,'Type Exo'!A:C,3,0)</f>
        <v>Un exercice à trous</v>
      </c>
      <c r="L234" s="48"/>
      <c r="M234" s="48">
        <f>IF(NOT(ISNA(VLOOKUP(CONCATENATE($H234,"-",$G234),'Question ClasseLeçonActTyprep'!$I:$L,4,0))), VLOOKUP(CONCATENATE($H234,"-",$G234),'Question ClasseLeçonActTyprep'!$I:$L,4,0), IF(NOT(ISNA(VLOOKUP(CONCATENATE(MID($H234,1,LEN($H234)-2),"--*",$G234),'Question ClasseLeçonActTyprep'!$I:$L,4,0))), VLOOKUP(CONCATENATE(MID($H234,1,LEN($H234)-2),"--*",$G234),'Question ClasseLeçonActTyprep'!$I:$L,4,0), IF(NOT(ISNA(VLOOKUP(CONCATENATE(MID($H234,1,LEN($H234)-4),"---*",$G234),'Question ClasseLeçonActTyprep'!$I:$L,4,0))), VLOOKUP(CONCATENATE(MID($H234,1,LEN($H234)-4),"---*",$G234),'Question ClasseLeçonActTyprep'!$I:$L,4,0), IF(NOT(ISNA(VLOOKUP(CONCATENATE(MID($H234,1,LEN($H234)-5),"----*",$G234),'Question ClasseLeçonActTyprep'!$I:$L,4,0))), VLOOKUP(CONCATENATE(MID($H234,1,LEN($H234)-6),"----*",$G234),'Question ClasseLeçonActTyprep'!$I:$L,4,0), 0))))</f>
        <v>0</v>
      </c>
      <c r="N234" s="86">
        <f t="shared" si="14"/>
        <v>0</v>
      </c>
      <c r="O234" s="93" t="str">
        <f t="shared" si="15"/>
        <v>INSERT INTO `activite_clnt` (nom, description, objectif, consigne, typrep, num_activite, fk_classe_id, fk_lesson_id, fk_natureactiv_id) VALUES ('Apprendre à écrire les chiffres arabes en ayant des modèles, idem avec les nombres écrits en lettres - Formalisation', 'Un exercice à trous', 'L''enfant doit savoir transcrire des symboles (dé, domino) en chiffres arabes', '', 'T', '2', 'GSM', 'EC', 'F');</v>
      </c>
    </row>
    <row r="235" spans="1:15" s="87" customFormat="1" ht="58" x14ac:dyDescent="0.35">
      <c r="A235" s="12" t="s">
        <v>75</v>
      </c>
      <c r="B235" s="85" t="s">
        <v>742</v>
      </c>
      <c r="C235" s="9" t="str">
        <f t="shared" si="12"/>
        <v>GSM-EC</v>
      </c>
      <c r="D235" s="85" t="s">
        <v>640</v>
      </c>
      <c r="E235" s="85" t="str">
        <f>VLOOKUP(D235,'Phase apprent &amp; Nature activ'!A$11:B$14,2,0)</f>
        <v>Formalisation</v>
      </c>
      <c r="F235" s="85">
        <v>3</v>
      </c>
      <c r="G235" s="85" t="s">
        <v>735</v>
      </c>
      <c r="H235" s="85" t="str">
        <f t="shared" si="13"/>
        <v>GSM-EC-F-3-B1</v>
      </c>
      <c r="I235" s="48" t="str">
        <f>CONCATENATE(VLOOKUP(CONCATENATE(A235,"-",B235,"-",D235,"-",F235),'Activités par classe-leçon-nat'!G:H,2,0)," - ",E235)</f>
        <v>Apprendre à composer des nombres en utilisant des jetons portant les chiffres arabes - Formalisation</v>
      </c>
      <c r="J235" s="48" t="str">
        <f>VLOOKUP(CONCATENATE($A235,"-",$B235,"-",$D235,"-",$F235),'Activités par classe-leçon-nat'!G:J,3,0)</f>
        <v>L'enfant doit savoir transcrire des nombres arabes en symboles (dé, domino)</v>
      </c>
      <c r="K235" s="48" t="str">
        <f>VLOOKUP(G235,'Type Exo'!A:C,3,0)</f>
        <v>Exercice où il faut trouver la bonne réponse parmi 2 possibles</v>
      </c>
      <c r="L235" s="48"/>
      <c r="M235" s="48">
        <f>IF(NOT(ISNA(VLOOKUP(CONCATENATE($H235,"-",$G235),'Question ClasseLeçonActTyprep'!$I:$L,4,0))), VLOOKUP(CONCATENATE($H235,"-",$G235),'Question ClasseLeçonActTyprep'!$I:$L,4,0), IF(NOT(ISNA(VLOOKUP(CONCATENATE(MID($H235,1,LEN($H235)-2),"--*",$G235),'Question ClasseLeçonActTyprep'!$I:$L,4,0))), VLOOKUP(CONCATENATE(MID($H235,1,LEN($H235)-2),"--*",$G235),'Question ClasseLeçonActTyprep'!$I:$L,4,0), IF(NOT(ISNA(VLOOKUP(CONCATENATE(MID($H235,1,LEN($H235)-4),"---*",$G235),'Question ClasseLeçonActTyprep'!$I:$L,4,0))), VLOOKUP(CONCATENATE(MID($H235,1,LEN($H235)-4),"---*",$G235),'Question ClasseLeçonActTyprep'!$I:$L,4,0), IF(NOT(ISNA(VLOOKUP(CONCATENATE(MID($H235,1,LEN($H235)-5),"----*",$G235),'Question ClasseLeçonActTyprep'!$I:$L,4,0))), VLOOKUP(CONCATENATE(MID($H235,1,LEN($H235)-6),"----*",$G235),'Question ClasseLeçonActTyprep'!$I:$L,4,0), 0))))</f>
        <v>0</v>
      </c>
      <c r="N235" s="86">
        <f t="shared" si="14"/>
        <v>0</v>
      </c>
      <c r="O235" s="93" t="str">
        <f t="shared" si="15"/>
        <v>INSERT INTO `activite_clnt` (nom, description, objectif, consigne, typrep, num_activite, fk_classe_id, fk_lesson_id, fk_natureactiv_id) VALUES ('Apprendre à composer des nombres en utilisant des jetons portant les chiffres arabes - Formalisation', 'Exercice où il faut trouver la bonne réponse parmi 2 possibles', 'L''enfant doit savoir transcrire des nombres arabes en symboles (dé, domino)', '', 'B1', '3', 'GSM', 'EC', 'F');</v>
      </c>
    </row>
    <row r="236" spans="1:15" s="87" customFormat="1" ht="72.5" x14ac:dyDescent="0.35">
      <c r="A236" s="12" t="s">
        <v>75</v>
      </c>
      <c r="B236" s="85" t="s">
        <v>742</v>
      </c>
      <c r="C236" s="9" t="str">
        <f t="shared" si="12"/>
        <v>GSM-EC</v>
      </c>
      <c r="D236" s="85" t="s">
        <v>640</v>
      </c>
      <c r="E236" s="85" t="str">
        <f>VLOOKUP(D236,'Phase apprent &amp; Nature activ'!A$11:B$14,2,0)</f>
        <v>Formalisation</v>
      </c>
      <c r="F236" s="85">
        <v>3</v>
      </c>
      <c r="G236" s="85" t="s">
        <v>951</v>
      </c>
      <c r="H236" s="85" t="str">
        <f t="shared" si="13"/>
        <v>GSM-EC-F-3-B2</v>
      </c>
      <c r="I236" s="48" t="str">
        <f>CONCATENATE(VLOOKUP(CONCATENATE(A236,"-",B236,"-",D236,"-",F236),'Activités par classe-leçon-nat'!G:H,2,0)," - ",E236)</f>
        <v>Apprendre à composer des nombres en utilisant des jetons portant les chiffres arabes - Formalisation</v>
      </c>
      <c r="J236" s="48" t="str">
        <f>VLOOKUP(CONCATENATE($A236,"-",$B236,"-",$D236,"-",$F236),'Activités par classe-leçon-nat'!G:J,3,0)</f>
        <v>L'enfant doit savoir transcrire des nombres arabes en symboles (dé, domino)</v>
      </c>
      <c r="K236" s="48" t="str">
        <f>VLOOKUP(G236,'Type Exo'!A:C,3,0)</f>
        <v>Exercice où il faut trouver la bonne réponse parmi 2 possibles (question alternative)</v>
      </c>
      <c r="L236" s="48"/>
      <c r="M236" s="48">
        <f>IF(NOT(ISNA(VLOOKUP(CONCATENATE($H236,"-",$G236),'Question ClasseLeçonActTyprep'!$I:$L,4,0))), VLOOKUP(CONCATENATE($H236,"-",$G236),'Question ClasseLeçonActTyprep'!$I:$L,4,0), IF(NOT(ISNA(VLOOKUP(CONCATENATE(MID($H236,1,LEN($H236)-2),"--*",$G236),'Question ClasseLeçonActTyprep'!$I:$L,4,0))), VLOOKUP(CONCATENATE(MID($H236,1,LEN($H236)-2),"--*",$G236),'Question ClasseLeçonActTyprep'!$I:$L,4,0), IF(NOT(ISNA(VLOOKUP(CONCATENATE(MID($H236,1,LEN($H236)-4),"---*",$G236),'Question ClasseLeçonActTyprep'!$I:$L,4,0))), VLOOKUP(CONCATENATE(MID($H236,1,LEN($H236)-4),"---*",$G236),'Question ClasseLeçonActTyprep'!$I:$L,4,0), IF(NOT(ISNA(VLOOKUP(CONCATENATE(MID($H236,1,LEN($H236)-5),"----*",$G236),'Question ClasseLeçonActTyprep'!$I:$L,4,0))), VLOOKUP(CONCATENATE(MID($H236,1,LEN($H236)-6),"----*",$G236),'Question ClasseLeçonActTyprep'!$I:$L,4,0), 0))))</f>
        <v>0</v>
      </c>
      <c r="N236" s="86">
        <f t="shared" si="14"/>
        <v>0</v>
      </c>
      <c r="O236" s="93" t="str">
        <f t="shared" si="15"/>
        <v>INSERT INTO `activite_clnt` (nom, description, objectif, consigne, typrep, num_activite, fk_classe_id, fk_lesson_id, fk_natureactiv_id) VALUES ('Apprendre à composer des nombres en utilisant des jetons portant les chiffres arabes - Formalisation', 'Exercice où il faut trouver la bonne réponse parmi 2 possibles (question alternative)', 'L''enfant doit savoir transcrire des nombres arabes en symboles (dé, domino)', '', 'B2', '3', 'GSM', 'EC', 'F');</v>
      </c>
    </row>
    <row r="237" spans="1:15" s="87" customFormat="1" ht="58" x14ac:dyDescent="0.35">
      <c r="A237" s="12" t="s">
        <v>75</v>
      </c>
      <c r="B237" s="85" t="s">
        <v>742</v>
      </c>
      <c r="C237" s="9" t="str">
        <f t="shared" si="12"/>
        <v>GSM-EC</v>
      </c>
      <c r="D237" s="85" t="s">
        <v>640</v>
      </c>
      <c r="E237" s="85" t="str">
        <f>VLOOKUP(D237,'Phase apprent &amp; Nature activ'!A$11:B$14,2,0)</f>
        <v>Formalisation</v>
      </c>
      <c r="F237" s="85">
        <v>3</v>
      </c>
      <c r="G237" s="85" t="s">
        <v>952</v>
      </c>
      <c r="H237" s="85" t="str">
        <f t="shared" si="13"/>
        <v>GSM-EC-F-3-Q1</v>
      </c>
      <c r="I237" s="48" t="str">
        <f>CONCATENATE(VLOOKUP(CONCATENATE(A237,"-",B237,"-",D237,"-",F237),'Activités par classe-leçon-nat'!G:H,2,0)," - ",E237)</f>
        <v>Apprendre à composer des nombres en utilisant des jetons portant les chiffres arabes - Formalisation</v>
      </c>
      <c r="J237" s="48" t="str">
        <f>VLOOKUP(CONCATENATE($A237,"-",$B237,"-",$D237,"-",$F237),'Activités par classe-leçon-nat'!G:J,3,0)</f>
        <v>L'enfant doit savoir transcrire des nombres arabes en symboles (dé, domino)</v>
      </c>
      <c r="K237" s="48" t="str">
        <f>VLOOKUP(G237,'Type Exo'!A:C,3,0)</f>
        <v>Un exercice de type QCM</v>
      </c>
      <c r="L237" s="48"/>
      <c r="M237" s="48">
        <f>IF(NOT(ISNA(VLOOKUP(CONCATENATE($H237,"-",$G237),'Question ClasseLeçonActTyprep'!$I:$L,4,0))), VLOOKUP(CONCATENATE($H237,"-",$G237),'Question ClasseLeçonActTyprep'!$I:$L,4,0), IF(NOT(ISNA(VLOOKUP(CONCATENATE(MID($H237,1,LEN($H237)-2),"--*",$G237),'Question ClasseLeçonActTyprep'!$I:$L,4,0))), VLOOKUP(CONCATENATE(MID($H237,1,LEN($H237)-2),"--*",$G237),'Question ClasseLeçonActTyprep'!$I:$L,4,0), IF(NOT(ISNA(VLOOKUP(CONCATENATE(MID($H237,1,LEN($H237)-4),"---*",$G237),'Question ClasseLeçonActTyprep'!$I:$L,4,0))), VLOOKUP(CONCATENATE(MID($H237,1,LEN($H237)-4),"---*",$G237),'Question ClasseLeçonActTyprep'!$I:$L,4,0), IF(NOT(ISNA(VLOOKUP(CONCATENATE(MID($H237,1,LEN($H237)-5),"----*",$G237),'Question ClasseLeçonActTyprep'!$I:$L,4,0))), VLOOKUP(CONCATENATE(MID($H237,1,LEN($H237)-6),"----*",$G237),'Question ClasseLeçonActTyprep'!$I:$L,4,0), 0))))</f>
        <v>0</v>
      </c>
      <c r="N237" s="86">
        <f t="shared" si="14"/>
        <v>0</v>
      </c>
      <c r="O237" s="93" t="str">
        <f t="shared" si="15"/>
        <v>INSERT INTO `activite_clnt` (nom, description, objectif, consigne, typrep, num_activite, fk_classe_id, fk_lesson_id, fk_natureactiv_id) VALUES ('Apprendre à composer des nombres en utilisant des jetons portant les chiffres arabes - Formalisation', 'Un exercice de type QCM', 'L''enfant doit savoir transcrire des nombres arabes en symboles (dé, domino)', '', 'Q1', '3', 'GSM', 'EC', 'F');</v>
      </c>
    </row>
    <row r="238" spans="1:15" s="87" customFormat="1" ht="58" x14ac:dyDescent="0.35">
      <c r="A238" s="12" t="s">
        <v>75</v>
      </c>
      <c r="B238" s="85" t="s">
        <v>742</v>
      </c>
      <c r="C238" s="9" t="str">
        <f t="shared" si="12"/>
        <v>GSM-EC</v>
      </c>
      <c r="D238" s="85" t="s">
        <v>640</v>
      </c>
      <c r="E238" s="85" t="str">
        <f>VLOOKUP(D238,'Phase apprent &amp; Nature activ'!A$11:B$14,2,0)</f>
        <v>Formalisation</v>
      </c>
      <c r="F238" s="85">
        <v>3</v>
      </c>
      <c r="G238" s="85" t="s">
        <v>953</v>
      </c>
      <c r="H238" s="85" t="str">
        <f t="shared" si="13"/>
        <v>GSM-EC-F-3-Q2</v>
      </c>
      <c r="I238" s="48" t="str">
        <f>CONCATENATE(VLOOKUP(CONCATENATE(A238,"-",B238,"-",D238,"-",F238),'Activités par classe-leçon-nat'!G:H,2,0)," - ",E238)</f>
        <v>Apprendre à composer des nombres en utilisant des jetons portant les chiffres arabes - Formalisation</v>
      </c>
      <c r="J238" s="48" t="str">
        <f>VLOOKUP(CONCATENATE($A238,"-",$B238,"-",$D238,"-",$F238),'Activités par classe-leçon-nat'!G:J,3,0)</f>
        <v>L'enfant doit savoir transcrire des nombres arabes en symboles (dé, domino)</v>
      </c>
      <c r="K238" s="48" t="str">
        <f>VLOOKUP(G238,'Type Exo'!A:C,3,0)</f>
        <v>Un exercice de type QCM (question alternative / trouver l'intrus)</v>
      </c>
      <c r="L238" s="48"/>
      <c r="M238" s="48">
        <f>IF(NOT(ISNA(VLOOKUP(CONCATENATE($H238,"-",$G238),'Question ClasseLeçonActTyprep'!$I:$L,4,0))), VLOOKUP(CONCATENATE($H238,"-",$G238),'Question ClasseLeçonActTyprep'!$I:$L,4,0), IF(NOT(ISNA(VLOOKUP(CONCATENATE(MID($H238,1,LEN($H238)-2),"--*",$G238),'Question ClasseLeçonActTyprep'!$I:$L,4,0))), VLOOKUP(CONCATENATE(MID($H238,1,LEN($H238)-2),"--*",$G238),'Question ClasseLeçonActTyprep'!$I:$L,4,0), IF(NOT(ISNA(VLOOKUP(CONCATENATE(MID($H238,1,LEN($H238)-4),"---*",$G238),'Question ClasseLeçonActTyprep'!$I:$L,4,0))), VLOOKUP(CONCATENATE(MID($H238,1,LEN($H238)-4),"---*",$G238),'Question ClasseLeçonActTyprep'!$I:$L,4,0), IF(NOT(ISNA(VLOOKUP(CONCATENATE(MID($H238,1,LEN($H238)-5),"----*",$G238),'Question ClasseLeçonActTyprep'!$I:$L,4,0))), VLOOKUP(CONCATENATE(MID($H238,1,LEN($H238)-6),"----*",$G238),'Question ClasseLeçonActTyprep'!$I:$L,4,0), 0))))</f>
        <v>0</v>
      </c>
      <c r="N238" s="86">
        <f t="shared" si="14"/>
        <v>0</v>
      </c>
      <c r="O238" s="93" t="str">
        <f t="shared" si="15"/>
        <v>INSERT INTO `activite_clnt` (nom, description, objectif, consigne, typrep, num_activite, fk_classe_id, fk_lesson_id, fk_natureactiv_id) VALUES ('Apprendre à composer des nombres en utilisant des jetons portant les chiffres arabes - Formalisation', 'Un exercice de type QCM (question alternative / trouver l''intrus)', 'L''enfant doit savoir transcrire des nombres arabes en symboles (dé, domino)', '', 'Q2', '3', 'GSM', 'EC', 'F');</v>
      </c>
    </row>
    <row r="239" spans="1:15" s="87" customFormat="1" ht="58" x14ac:dyDescent="0.35">
      <c r="A239" s="12" t="s">
        <v>75</v>
      </c>
      <c r="B239" s="85" t="s">
        <v>742</v>
      </c>
      <c r="C239" s="9" t="str">
        <f t="shared" si="12"/>
        <v>GSM-EC</v>
      </c>
      <c r="D239" s="85" t="s">
        <v>640</v>
      </c>
      <c r="E239" s="85" t="str">
        <f>VLOOKUP(D239,'Phase apprent &amp; Nature activ'!A$11:B$14,2,0)</f>
        <v>Formalisation</v>
      </c>
      <c r="F239" s="85">
        <v>3</v>
      </c>
      <c r="G239" s="85" t="s">
        <v>87</v>
      </c>
      <c r="H239" s="85" t="str">
        <f t="shared" si="13"/>
        <v>GSM-EC-F-3-M</v>
      </c>
      <c r="I239" s="48" t="str">
        <f>CONCATENATE(VLOOKUP(CONCATENATE(A239,"-",B239,"-",D239,"-",F239),'Activités par classe-leçon-nat'!G:H,2,0)," - ",E239)</f>
        <v>Apprendre à composer des nombres en utilisant des jetons portant les chiffres arabes - Formalisation</v>
      </c>
      <c r="J239" s="48" t="str">
        <f>VLOOKUP(CONCATENATE($A239,"-",$B239,"-",$D239,"-",$F239),'Activités par classe-leçon-nat'!G:J,3,0)</f>
        <v>L'enfant doit savoir transcrire des nombres arabes en symboles (dé, domino)</v>
      </c>
      <c r="K239" s="48" t="str">
        <f>VLOOKUP(G239,'Type Exo'!A:C,3,0)</f>
        <v>Un exercice de type Memory</v>
      </c>
      <c r="L239" s="48"/>
      <c r="M239" s="48">
        <f>IF(NOT(ISNA(VLOOKUP(CONCATENATE($H239,"-",$G239),'Question ClasseLeçonActTyprep'!$I:$L,4,0))), VLOOKUP(CONCATENATE($H239,"-",$G239),'Question ClasseLeçonActTyprep'!$I:$L,4,0), IF(NOT(ISNA(VLOOKUP(CONCATENATE(MID($H239,1,LEN($H239)-2),"--*",$G239),'Question ClasseLeçonActTyprep'!$I:$L,4,0))), VLOOKUP(CONCATENATE(MID($H239,1,LEN($H239)-2),"--*",$G239),'Question ClasseLeçonActTyprep'!$I:$L,4,0), IF(NOT(ISNA(VLOOKUP(CONCATENATE(MID($H239,1,LEN($H239)-4),"---*",$G239),'Question ClasseLeçonActTyprep'!$I:$L,4,0))), VLOOKUP(CONCATENATE(MID($H239,1,LEN($H239)-4),"---*",$G239),'Question ClasseLeçonActTyprep'!$I:$L,4,0), IF(NOT(ISNA(VLOOKUP(CONCATENATE(MID($H239,1,LEN($H239)-5),"----*",$G239),'Question ClasseLeçonActTyprep'!$I:$L,4,0))), VLOOKUP(CONCATENATE(MID($H239,1,LEN($H239)-6),"----*",$G239),'Question ClasseLeçonActTyprep'!$I:$L,4,0), 0))))</f>
        <v>0</v>
      </c>
      <c r="N239" s="86">
        <f t="shared" si="14"/>
        <v>0</v>
      </c>
      <c r="O239" s="93" t="str">
        <f t="shared" si="15"/>
        <v>INSERT INTO `activite_clnt` (nom, description, objectif, consigne, typrep, num_activite, fk_classe_id, fk_lesson_id, fk_natureactiv_id) VALUES ('Apprendre à composer des nombres en utilisant des jetons portant les chiffres arabes - Formalisation', 'Un exercice de type Memory', 'L''enfant doit savoir transcrire des nombres arabes en symboles (dé, domino)', '', 'M', '3', 'GSM', 'EC', 'F');</v>
      </c>
    </row>
    <row r="240" spans="1:15" s="87" customFormat="1" ht="58" x14ac:dyDescent="0.35">
      <c r="A240" s="12" t="s">
        <v>75</v>
      </c>
      <c r="B240" s="85" t="s">
        <v>742</v>
      </c>
      <c r="C240" s="9" t="str">
        <f t="shared" si="12"/>
        <v>GSM-EC</v>
      </c>
      <c r="D240" s="85" t="s">
        <v>640</v>
      </c>
      <c r="E240" s="85" t="str">
        <f>VLOOKUP(D240,'Phase apprent &amp; Nature activ'!A$11:B$14,2,0)</f>
        <v>Formalisation</v>
      </c>
      <c r="F240" s="85">
        <v>3</v>
      </c>
      <c r="G240" s="85" t="s">
        <v>628</v>
      </c>
      <c r="H240" s="85" t="str">
        <f t="shared" si="13"/>
        <v>GSM-EC-F-3-P</v>
      </c>
      <c r="I240" s="48" t="str">
        <f>CONCATENATE(VLOOKUP(CONCATENATE(A240,"-",B240,"-",D240,"-",F240),'Activités par classe-leçon-nat'!G:H,2,0)," - ",E240)</f>
        <v>Apprendre à composer des nombres en utilisant des jetons portant les chiffres arabes - Formalisation</v>
      </c>
      <c r="J240" s="48" t="str">
        <f>VLOOKUP(CONCATENATE($A240,"-",$B240,"-",$D240,"-",$F240),'Activités par classe-leçon-nat'!G:J,3,0)</f>
        <v>L'enfant doit savoir transcrire des nombres arabes en symboles (dé, domino)</v>
      </c>
      <c r="K240" s="48" t="str">
        <f>VLOOKUP(G240,'Type Exo'!A:C,3,0)</f>
        <v>Un exercice où il faut relier des items entre eux par paire</v>
      </c>
      <c r="L240" s="48"/>
      <c r="M240" s="48">
        <f>IF(NOT(ISNA(VLOOKUP(CONCATENATE($H240,"-",$G240),'Question ClasseLeçonActTyprep'!$I:$L,4,0))), VLOOKUP(CONCATENATE($H240,"-",$G240),'Question ClasseLeçonActTyprep'!$I:$L,4,0), IF(NOT(ISNA(VLOOKUP(CONCATENATE(MID($H240,1,LEN($H240)-2),"--*",$G240),'Question ClasseLeçonActTyprep'!$I:$L,4,0))), VLOOKUP(CONCATENATE(MID($H240,1,LEN($H240)-2),"--*",$G240),'Question ClasseLeçonActTyprep'!$I:$L,4,0), IF(NOT(ISNA(VLOOKUP(CONCATENATE(MID($H240,1,LEN($H240)-4),"---*",$G240),'Question ClasseLeçonActTyprep'!$I:$L,4,0))), VLOOKUP(CONCATENATE(MID($H240,1,LEN($H240)-4),"---*",$G240),'Question ClasseLeçonActTyprep'!$I:$L,4,0), IF(NOT(ISNA(VLOOKUP(CONCATENATE(MID($H240,1,LEN($H240)-5),"----*",$G240),'Question ClasseLeçonActTyprep'!$I:$L,4,0))), VLOOKUP(CONCATENATE(MID($H240,1,LEN($H240)-6),"----*",$G240),'Question ClasseLeçonActTyprep'!$I:$L,4,0), 0))))</f>
        <v>0</v>
      </c>
      <c r="N240" s="86">
        <f t="shared" si="14"/>
        <v>0</v>
      </c>
      <c r="O240" s="93" t="str">
        <f t="shared" si="15"/>
        <v>INSERT INTO `activite_clnt` (nom, description, objectif, consigne, typrep, num_activite, fk_classe_id, fk_lesson_id, fk_natureactiv_id) VALUES ('Apprendre à composer des nombres en utilisant des jetons portant les chiffres arabes - Formalisation', 'Un exercice où il faut relier des items entre eux par paire', 'L''enfant doit savoir transcrire des nombres arabes en symboles (dé, domino)', '', 'P', '3', 'GSM', 'EC', 'F');</v>
      </c>
    </row>
    <row r="241" spans="1:15" s="87" customFormat="1" ht="58" x14ac:dyDescent="0.35">
      <c r="A241" s="12" t="s">
        <v>75</v>
      </c>
      <c r="B241" s="85" t="s">
        <v>742</v>
      </c>
      <c r="C241" s="9" t="str">
        <f t="shared" si="12"/>
        <v>GSM-EC</v>
      </c>
      <c r="D241" s="85" t="s">
        <v>640</v>
      </c>
      <c r="E241" s="85" t="str">
        <f>VLOOKUP(D241,'Phase apprent &amp; Nature activ'!A$11:B$14,2,0)</f>
        <v>Formalisation</v>
      </c>
      <c r="F241" s="85">
        <v>3</v>
      </c>
      <c r="G241" s="85" t="s">
        <v>835</v>
      </c>
      <c r="H241" s="85" t="str">
        <f t="shared" si="13"/>
        <v>GSM-EC-F-3-T</v>
      </c>
      <c r="I241" s="48" t="str">
        <f>CONCATENATE(VLOOKUP(CONCATENATE(A241,"-",B241,"-",D241,"-",F241),'Activités par classe-leçon-nat'!G:H,2,0)," - ",E241)</f>
        <v>Apprendre à composer des nombres en utilisant des jetons portant les chiffres arabes - Formalisation</v>
      </c>
      <c r="J241" s="48" t="str">
        <f>VLOOKUP(CONCATENATE($A241,"-",$B241,"-",$D241,"-",$F241),'Activités par classe-leçon-nat'!G:J,3,0)</f>
        <v>L'enfant doit savoir transcrire des nombres arabes en symboles (dé, domino)</v>
      </c>
      <c r="K241" s="48" t="str">
        <f>VLOOKUP(G241,'Type Exo'!A:C,3,0)</f>
        <v>Un exercice à trous</v>
      </c>
      <c r="L241" s="48"/>
      <c r="M241" s="48">
        <f>IF(NOT(ISNA(VLOOKUP(CONCATENATE($H241,"-",$G241),'Question ClasseLeçonActTyprep'!$I:$L,4,0))), VLOOKUP(CONCATENATE($H241,"-",$G241),'Question ClasseLeçonActTyprep'!$I:$L,4,0), IF(NOT(ISNA(VLOOKUP(CONCATENATE(MID($H241,1,LEN($H241)-2),"--*",$G241),'Question ClasseLeçonActTyprep'!$I:$L,4,0))), VLOOKUP(CONCATENATE(MID($H241,1,LEN($H241)-2),"--*",$G241),'Question ClasseLeçonActTyprep'!$I:$L,4,0), IF(NOT(ISNA(VLOOKUP(CONCATENATE(MID($H241,1,LEN($H241)-4),"---*",$G241),'Question ClasseLeçonActTyprep'!$I:$L,4,0))), VLOOKUP(CONCATENATE(MID($H241,1,LEN($H241)-4),"---*",$G241),'Question ClasseLeçonActTyprep'!$I:$L,4,0), IF(NOT(ISNA(VLOOKUP(CONCATENATE(MID($H241,1,LEN($H241)-5),"----*",$G241),'Question ClasseLeçonActTyprep'!$I:$L,4,0))), VLOOKUP(CONCATENATE(MID($H241,1,LEN($H241)-6),"----*",$G241),'Question ClasseLeçonActTyprep'!$I:$L,4,0), 0))))</f>
        <v>0</v>
      </c>
      <c r="N241" s="86">
        <f t="shared" si="14"/>
        <v>0</v>
      </c>
      <c r="O241" s="93" t="str">
        <f t="shared" si="15"/>
        <v>INSERT INTO `activite_clnt` (nom, description, objectif, consigne, typrep, num_activite, fk_classe_id, fk_lesson_id, fk_natureactiv_id) VALUES ('Apprendre à composer des nombres en utilisant des jetons portant les chiffres arabes - Formalisation', 'Un exercice à trous', 'L''enfant doit savoir transcrire des nombres arabes en symboles (dé, domino)', '', 'T', '3', 'GSM', 'EC', 'F');</v>
      </c>
    </row>
    <row r="242" spans="1:15" s="87" customFormat="1" ht="72.5" x14ac:dyDescent="0.35">
      <c r="A242" s="12" t="s">
        <v>75</v>
      </c>
      <c r="B242" s="85" t="s">
        <v>742</v>
      </c>
      <c r="C242" s="9" t="str">
        <f t="shared" si="12"/>
        <v>GSM-EC</v>
      </c>
      <c r="D242" s="85" t="s">
        <v>640</v>
      </c>
      <c r="E242" s="85" t="str">
        <f>VLOOKUP(D242,'Phase apprent &amp; Nature activ'!A$11:B$14,2,0)</f>
        <v>Formalisation</v>
      </c>
      <c r="F242" s="85">
        <v>4</v>
      </c>
      <c r="G242" s="85" t="s">
        <v>735</v>
      </c>
      <c r="H242" s="85" t="str">
        <f t="shared" si="13"/>
        <v>GSM-EC-F-4-B1</v>
      </c>
      <c r="I242" s="48" t="str">
        <f>CONCATENATE(VLOOKUP(CONCATENATE(A242,"-",B242,"-",D242,"-",F242),'Activités par classe-leçon-nat'!G:H,2,0)," - ",E242)</f>
        <v>Apprendre à écrire les nombres sous la dictée, que ce soit en chiffres arabes ou en lettres - Formalisation</v>
      </c>
      <c r="J242" s="48" t="str">
        <f>VLOOKUP(CONCATENATE($A242,"-",$B242,"-",$D242,"-",$F242),'Activités par classe-leçon-nat'!G:J,3,0)</f>
        <v>L'enfant doit savoir transcrire des nombres arabes en nombres écrits alphabétiquement</v>
      </c>
      <c r="K242" s="48" t="str">
        <f>VLOOKUP(G242,'Type Exo'!A:C,3,0)</f>
        <v>Exercice où il faut trouver la bonne réponse parmi 2 possibles</v>
      </c>
      <c r="L242" s="48"/>
      <c r="M242" s="48">
        <f>IF(NOT(ISNA(VLOOKUP(CONCATENATE($H242,"-",$G242),'Question ClasseLeçonActTyprep'!$I:$L,4,0))), VLOOKUP(CONCATENATE($H242,"-",$G242),'Question ClasseLeçonActTyprep'!$I:$L,4,0), IF(NOT(ISNA(VLOOKUP(CONCATENATE(MID($H242,1,LEN($H242)-2),"--*",$G242),'Question ClasseLeçonActTyprep'!$I:$L,4,0))), VLOOKUP(CONCATENATE(MID($H242,1,LEN($H242)-2),"--*",$G242),'Question ClasseLeçonActTyprep'!$I:$L,4,0), IF(NOT(ISNA(VLOOKUP(CONCATENATE(MID($H242,1,LEN($H242)-4),"---*",$G242),'Question ClasseLeçonActTyprep'!$I:$L,4,0))), VLOOKUP(CONCATENATE(MID($H242,1,LEN($H242)-4),"---*",$G242),'Question ClasseLeçonActTyprep'!$I:$L,4,0), IF(NOT(ISNA(VLOOKUP(CONCATENATE(MID($H242,1,LEN($H242)-5),"----*",$G242),'Question ClasseLeçonActTyprep'!$I:$L,4,0))), VLOOKUP(CONCATENATE(MID($H242,1,LEN($H242)-6),"----*",$G242),'Question ClasseLeçonActTyprep'!$I:$L,4,0), 0))))</f>
        <v>0</v>
      </c>
      <c r="N242" s="86">
        <f t="shared" si="14"/>
        <v>0</v>
      </c>
      <c r="O242" s="93" t="str">
        <f t="shared" si="15"/>
        <v>INSERT INTO `activite_clnt` (nom, description, objectif, consigne, typrep, num_activite, fk_classe_id, fk_lesson_id, fk_natureactiv_id) VALUES ('Apprendre à écrire les nombres sous la dictée, que ce soit en chiffres arabes ou en lettres - Formalisation', 'Exercice où il faut trouver la bonne réponse parmi 2 possibles', 'L''enfant doit savoir transcrire des nombres arabes en nombres écrits alphabétiquement', '', 'B1', '4', 'GSM', 'EC', 'F');</v>
      </c>
    </row>
    <row r="243" spans="1:15" s="87" customFormat="1" ht="72.5" x14ac:dyDescent="0.35">
      <c r="A243" s="12" t="s">
        <v>75</v>
      </c>
      <c r="B243" s="85" t="s">
        <v>742</v>
      </c>
      <c r="C243" s="9" t="str">
        <f t="shared" si="12"/>
        <v>GSM-EC</v>
      </c>
      <c r="D243" s="85" t="s">
        <v>640</v>
      </c>
      <c r="E243" s="85" t="str">
        <f>VLOOKUP(D243,'Phase apprent &amp; Nature activ'!A$11:B$14,2,0)</f>
        <v>Formalisation</v>
      </c>
      <c r="F243" s="85">
        <v>4</v>
      </c>
      <c r="G243" s="85" t="s">
        <v>951</v>
      </c>
      <c r="H243" s="85" t="str">
        <f t="shared" si="13"/>
        <v>GSM-EC-F-4-B2</v>
      </c>
      <c r="I243" s="48" t="str">
        <f>CONCATENATE(VLOOKUP(CONCATENATE(A243,"-",B243,"-",D243,"-",F243),'Activités par classe-leçon-nat'!G:H,2,0)," - ",E243)</f>
        <v>Apprendre à écrire les nombres sous la dictée, que ce soit en chiffres arabes ou en lettres - Formalisation</v>
      </c>
      <c r="J243" s="48" t="str">
        <f>VLOOKUP(CONCATENATE($A243,"-",$B243,"-",$D243,"-",$F243),'Activités par classe-leçon-nat'!G:J,3,0)</f>
        <v>L'enfant doit savoir transcrire des nombres arabes en nombres écrits alphabétiquement</v>
      </c>
      <c r="K243" s="48" t="str">
        <f>VLOOKUP(G243,'Type Exo'!A:C,3,0)</f>
        <v>Exercice où il faut trouver la bonne réponse parmi 2 possibles (question alternative)</v>
      </c>
      <c r="L243" s="48"/>
      <c r="M243" s="48">
        <f>IF(NOT(ISNA(VLOOKUP(CONCATENATE($H243,"-",$G243),'Question ClasseLeçonActTyprep'!$I:$L,4,0))), VLOOKUP(CONCATENATE($H243,"-",$G243),'Question ClasseLeçonActTyprep'!$I:$L,4,0), IF(NOT(ISNA(VLOOKUP(CONCATENATE(MID($H243,1,LEN($H243)-2),"--*",$G243),'Question ClasseLeçonActTyprep'!$I:$L,4,0))), VLOOKUP(CONCATENATE(MID($H243,1,LEN($H243)-2),"--*",$G243),'Question ClasseLeçonActTyprep'!$I:$L,4,0), IF(NOT(ISNA(VLOOKUP(CONCATENATE(MID($H243,1,LEN($H243)-4),"---*",$G243),'Question ClasseLeçonActTyprep'!$I:$L,4,0))), VLOOKUP(CONCATENATE(MID($H243,1,LEN($H243)-4),"---*",$G243),'Question ClasseLeçonActTyprep'!$I:$L,4,0), IF(NOT(ISNA(VLOOKUP(CONCATENATE(MID($H243,1,LEN($H243)-5),"----*",$G243),'Question ClasseLeçonActTyprep'!$I:$L,4,0))), VLOOKUP(CONCATENATE(MID($H243,1,LEN($H243)-6),"----*",$G243),'Question ClasseLeçonActTyprep'!$I:$L,4,0), 0))))</f>
        <v>0</v>
      </c>
      <c r="N243" s="86">
        <f t="shared" si="14"/>
        <v>0</v>
      </c>
      <c r="O243" s="93" t="str">
        <f t="shared" si="15"/>
        <v>INSERT INTO `activite_clnt` (nom, description, objectif, consigne, typrep, num_activite, fk_classe_id, fk_lesson_id, fk_natureactiv_id) VALUES ('Apprendre à écrire les nombres sous la dictée, que ce soit en chiffres arabes ou en lettres - Formalisation', 'Exercice où il faut trouver la bonne réponse parmi 2 possibles (question alternative)', 'L''enfant doit savoir transcrire des nombres arabes en nombres écrits alphabétiquement', '', 'B2', '4', 'GSM', 'EC', 'F');</v>
      </c>
    </row>
    <row r="244" spans="1:15" s="87" customFormat="1" ht="58" x14ac:dyDescent="0.35">
      <c r="A244" s="12" t="s">
        <v>75</v>
      </c>
      <c r="B244" s="85" t="s">
        <v>742</v>
      </c>
      <c r="C244" s="9" t="str">
        <f t="shared" si="12"/>
        <v>GSM-EC</v>
      </c>
      <c r="D244" s="85" t="s">
        <v>640</v>
      </c>
      <c r="E244" s="85" t="str">
        <f>VLOOKUP(D244,'Phase apprent &amp; Nature activ'!A$11:B$14,2,0)</f>
        <v>Formalisation</v>
      </c>
      <c r="F244" s="85">
        <v>4</v>
      </c>
      <c r="G244" s="85" t="s">
        <v>952</v>
      </c>
      <c r="H244" s="85" t="str">
        <f t="shared" si="13"/>
        <v>GSM-EC-F-4-Q1</v>
      </c>
      <c r="I244" s="48" t="str">
        <f>CONCATENATE(VLOOKUP(CONCATENATE(A244,"-",B244,"-",D244,"-",F244),'Activités par classe-leçon-nat'!G:H,2,0)," - ",E244)</f>
        <v>Apprendre à écrire les nombres sous la dictée, que ce soit en chiffres arabes ou en lettres - Formalisation</v>
      </c>
      <c r="J244" s="48" t="str">
        <f>VLOOKUP(CONCATENATE($A244,"-",$B244,"-",$D244,"-",$F244),'Activités par classe-leçon-nat'!G:J,3,0)</f>
        <v>L'enfant doit savoir transcrire des nombres arabes en nombres écrits alphabétiquement</v>
      </c>
      <c r="K244" s="48" t="str">
        <f>VLOOKUP(G244,'Type Exo'!A:C,3,0)</f>
        <v>Un exercice de type QCM</v>
      </c>
      <c r="L244" s="48"/>
      <c r="M244" s="48">
        <f>IF(NOT(ISNA(VLOOKUP(CONCATENATE($H244,"-",$G244),'Question ClasseLeçonActTyprep'!$I:$L,4,0))), VLOOKUP(CONCATENATE($H244,"-",$G244),'Question ClasseLeçonActTyprep'!$I:$L,4,0), IF(NOT(ISNA(VLOOKUP(CONCATENATE(MID($H244,1,LEN($H244)-2),"--*",$G244),'Question ClasseLeçonActTyprep'!$I:$L,4,0))), VLOOKUP(CONCATENATE(MID($H244,1,LEN($H244)-2),"--*",$G244),'Question ClasseLeçonActTyprep'!$I:$L,4,0), IF(NOT(ISNA(VLOOKUP(CONCATENATE(MID($H244,1,LEN($H244)-4),"---*",$G244),'Question ClasseLeçonActTyprep'!$I:$L,4,0))), VLOOKUP(CONCATENATE(MID($H244,1,LEN($H244)-4),"---*",$G244),'Question ClasseLeçonActTyprep'!$I:$L,4,0), IF(NOT(ISNA(VLOOKUP(CONCATENATE(MID($H244,1,LEN($H244)-5),"----*",$G244),'Question ClasseLeçonActTyprep'!$I:$L,4,0))), VLOOKUP(CONCATENATE(MID($H244,1,LEN($H244)-6),"----*",$G244),'Question ClasseLeçonActTyprep'!$I:$L,4,0), 0))))</f>
        <v>0</v>
      </c>
      <c r="N244" s="86">
        <f t="shared" si="14"/>
        <v>0</v>
      </c>
      <c r="O244" s="93" t="str">
        <f t="shared" si="15"/>
        <v>INSERT INTO `activite_clnt` (nom, description, objectif, consigne, typrep, num_activite, fk_classe_id, fk_lesson_id, fk_natureactiv_id) VALUES ('Apprendre à écrire les nombres sous la dictée, que ce soit en chiffres arabes ou en lettres - Formalisation', 'Un exercice de type QCM', 'L''enfant doit savoir transcrire des nombres arabes en nombres écrits alphabétiquement', '', 'Q1', '4', 'GSM', 'EC', 'F');</v>
      </c>
    </row>
    <row r="245" spans="1:15" s="87" customFormat="1" ht="72.5" x14ac:dyDescent="0.35">
      <c r="A245" s="12" t="s">
        <v>75</v>
      </c>
      <c r="B245" s="85" t="s">
        <v>742</v>
      </c>
      <c r="C245" s="9" t="str">
        <f t="shared" si="12"/>
        <v>GSM-EC</v>
      </c>
      <c r="D245" s="85" t="s">
        <v>640</v>
      </c>
      <c r="E245" s="85" t="str">
        <f>VLOOKUP(D245,'Phase apprent &amp; Nature activ'!A$11:B$14,2,0)</f>
        <v>Formalisation</v>
      </c>
      <c r="F245" s="85">
        <v>4</v>
      </c>
      <c r="G245" s="85" t="s">
        <v>953</v>
      </c>
      <c r="H245" s="85" t="str">
        <f t="shared" si="13"/>
        <v>GSM-EC-F-4-Q2</v>
      </c>
      <c r="I245" s="48" t="str">
        <f>CONCATENATE(VLOOKUP(CONCATENATE(A245,"-",B245,"-",D245,"-",F245),'Activités par classe-leçon-nat'!G:H,2,0)," - ",E245)</f>
        <v>Apprendre à écrire les nombres sous la dictée, que ce soit en chiffres arabes ou en lettres - Formalisation</v>
      </c>
      <c r="J245" s="48" t="str">
        <f>VLOOKUP(CONCATENATE($A245,"-",$B245,"-",$D245,"-",$F245),'Activités par classe-leçon-nat'!G:J,3,0)</f>
        <v>L'enfant doit savoir transcrire des nombres arabes en nombres écrits alphabétiquement</v>
      </c>
      <c r="K245" s="48" t="str">
        <f>VLOOKUP(G245,'Type Exo'!A:C,3,0)</f>
        <v>Un exercice de type QCM (question alternative / trouver l'intrus)</v>
      </c>
      <c r="L245" s="48"/>
      <c r="M245" s="48">
        <f>IF(NOT(ISNA(VLOOKUP(CONCATENATE($H245,"-",$G245),'Question ClasseLeçonActTyprep'!$I:$L,4,0))), VLOOKUP(CONCATENATE($H245,"-",$G245),'Question ClasseLeçonActTyprep'!$I:$L,4,0), IF(NOT(ISNA(VLOOKUP(CONCATENATE(MID($H245,1,LEN($H245)-2),"--*",$G245),'Question ClasseLeçonActTyprep'!$I:$L,4,0))), VLOOKUP(CONCATENATE(MID($H245,1,LEN($H245)-2),"--*",$G245),'Question ClasseLeçonActTyprep'!$I:$L,4,0), IF(NOT(ISNA(VLOOKUP(CONCATENATE(MID($H245,1,LEN($H245)-4),"---*",$G245),'Question ClasseLeçonActTyprep'!$I:$L,4,0))), VLOOKUP(CONCATENATE(MID($H245,1,LEN($H245)-4),"---*",$G245),'Question ClasseLeçonActTyprep'!$I:$L,4,0), IF(NOT(ISNA(VLOOKUP(CONCATENATE(MID($H245,1,LEN($H245)-5),"----*",$G245),'Question ClasseLeçonActTyprep'!$I:$L,4,0))), VLOOKUP(CONCATENATE(MID($H245,1,LEN($H245)-6),"----*",$G245),'Question ClasseLeçonActTyprep'!$I:$L,4,0), 0))))</f>
        <v>0</v>
      </c>
      <c r="N245" s="86">
        <f t="shared" si="14"/>
        <v>0</v>
      </c>
      <c r="O245" s="93" t="str">
        <f t="shared" si="15"/>
        <v>INSERT INTO `activite_clnt` (nom, description, objectif, consigne, typrep, num_activite, fk_classe_id, fk_lesson_id, fk_natureactiv_id) VALUES ('Apprendre à écrire les nombres sous la dictée, que ce soit en chiffres arabes ou en lettres - Formalisation', 'Un exercice de type QCM (question alternative / trouver l''intrus)', 'L''enfant doit savoir transcrire des nombres arabes en nombres écrits alphabétiquement', '', 'Q2', '4', 'GSM', 'EC', 'F');</v>
      </c>
    </row>
    <row r="246" spans="1:15" s="87" customFormat="1" ht="58" x14ac:dyDescent="0.35">
      <c r="A246" s="12" t="s">
        <v>75</v>
      </c>
      <c r="B246" s="85" t="s">
        <v>742</v>
      </c>
      <c r="C246" s="9" t="str">
        <f t="shared" si="12"/>
        <v>GSM-EC</v>
      </c>
      <c r="D246" s="85" t="s">
        <v>640</v>
      </c>
      <c r="E246" s="85" t="str">
        <f>VLOOKUP(D246,'Phase apprent &amp; Nature activ'!A$11:B$14,2,0)</f>
        <v>Formalisation</v>
      </c>
      <c r="F246" s="85">
        <v>4</v>
      </c>
      <c r="G246" s="85" t="s">
        <v>87</v>
      </c>
      <c r="H246" s="85" t="str">
        <f t="shared" si="13"/>
        <v>GSM-EC-F-4-M</v>
      </c>
      <c r="I246" s="48" t="str">
        <f>CONCATENATE(VLOOKUP(CONCATENATE(A246,"-",B246,"-",D246,"-",F246),'Activités par classe-leçon-nat'!G:H,2,0)," - ",E246)</f>
        <v>Apprendre à écrire les nombres sous la dictée, que ce soit en chiffres arabes ou en lettres - Formalisation</v>
      </c>
      <c r="J246" s="48" t="str">
        <f>VLOOKUP(CONCATENATE($A246,"-",$B246,"-",$D246,"-",$F246),'Activités par classe-leçon-nat'!G:J,3,0)</f>
        <v>L'enfant doit savoir transcrire des nombres arabes en nombres écrits alphabétiquement</v>
      </c>
      <c r="K246" s="48" t="str">
        <f>VLOOKUP(G246,'Type Exo'!A:C,3,0)</f>
        <v>Un exercice de type Memory</v>
      </c>
      <c r="L246" s="48"/>
      <c r="M246" s="48">
        <f>IF(NOT(ISNA(VLOOKUP(CONCATENATE($H246,"-",$G246),'Question ClasseLeçonActTyprep'!$I:$L,4,0))), VLOOKUP(CONCATENATE($H246,"-",$G246),'Question ClasseLeçonActTyprep'!$I:$L,4,0), IF(NOT(ISNA(VLOOKUP(CONCATENATE(MID($H246,1,LEN($H246)-2),"--*",$G246),'Question ClasseLeçonActTyprep'!$I:$L,4,0))), VLOOKUP(CONCATENATE(MID($H246,1,LEN($H246)-2),"--*",$G246),'Question ClasseLeçonActTyprep'!$I:$L,4,0), IF(NOT(ISNA(VLOOKUP(CONCATENATE(MID($H246,1,LEN($H246)-4),"---*",$G246),'Question ClasseLeçonActTyprep'!$I:$L,4,0))), VLOOKUP(CONCATENATE(MID($H246,1,LEN($H246)-4),"---*",$G246),'Question ClasseLeçonActTyprep'!$I:$L,4,0), IF(NOT(ISNA(VLOOKUP(CONCATENATE(MID($H246,1,LEN($H246)-5),"----*",$G246),'Question ClasseLeçonActTyprep'!$I:$L,4,0))), VLOOKUP(CONCATENATE(MID($H246,1,LEN($H246)-6),"----*",$G246),'Question ClasseLeçonActTyprep'!$I:$L,4,0), 0))))</f>
        <v>0</v>
      </c>
      <c r="N246" s="86">
        <f t="shared" si="14"/>
        <v>0</v>
      </c>
      <c r="O246" s="93" t="str">
        <f t="shared" si="15"/>
        <v>INSERT INTO `activite_clnt` (nom, description, objectif, consigne, typrep, num_activite, fk_classe_id, fk_lesson_id, fk_natureactiv_id) VALUES ('Apprendre à écrire les nombres sous la dictée, que ce soit en chiffres arabes ou en lettres - Formalisation', 'Un exercice de type Memory', 'L''enfant doit savoir transcrire des nombres arabes en nombres écrits alphabétiquement', '', 'M', '4', 'GSM', 'EC', 'F');</v>
      </c>
    </row>
    <row r="247" spans="1:15" s="87" customFormat="1" ht="72.5" x14ac:dyDescent="0.35">
      <c r="A247" s="12" t="s">
        <v>75</v>
      </c>
      <c r="B247" s="85" t="s">
        <v>742</v>
      </c>
      <c r="C247" s="9" t="str">
        <f t="shared" si="12"/>
        <v>GSM-EC</v>
      </c>
      <c r="D247" s="85" t="s">
        <v>640</v>
      </c>
      <c r="E247" s="85" t="str">
        <f>VLOOKUP(D247,'Phase apprent &amp; Nature activ'!A$11:B$14,2,0)</f>
        <v>Formalisation</v>
      </c>
      <c r="F247" s="85">
        <v>4</v>
      </c>
      <c r="G247" s="85" t="s">
        <v>628</v>
      </c>
      <c r="H247" s="85" t="str">
        <f t="shared" si="13"/>
        <v>GSM-EC-F-4-P</v>
      </c>
      <c r="I247" s="48" t="str">
        <f>CONCATENATE(VLOOKUP(CONCATENATE(A247,"-",B247,"-",D247,"-",F247),'Activités par classe-leçon-nat'!G:H,2,0)," - ",E247)</f>
        <v>Apprendre à écrire les nombres sous la dictée, que ce soit en chiffres arabes ou en lettres - Formalisation</v>
      </c>
      <c r="J247" s="48" t="str">
        <f>VLOOKUP(CONCATENATE($A247,"-",$B247,"-",$D247,"-",$F247),'Activités par classe-leçon-nat'!G:J,3,0)</f>
        <v>L'enfant doit savoir transcrire des nombres arabes en nombres écrits alphabétiquement</v>
      </c>
      <c r="K247" s="48" t="str">
        <f>VLOOKUP(G247,'Type Exo'!A:C,3,0)</f>
        <v>Un exercice où il faut relier des items entre eux par paire</v>
      </c>
      <c r="L247" s="48"/>
      <c r="M247" s="48">
        <f>IF(NOT(ISNA(VLOOKUP(CONCATENATE($H247,"-",$G247),'Question ClasseLeçonActTyprep'!$I:$L,4,0))), VLOOKUP(CONCATENATE($H247,"-",$G247),'Question ClasseLeçonActTyprep'!$I:$L,4,0), IF(NOT(ISNA(VLOOKUP(CONCATENATE(MID($H247,1,LEN($H247)-2),"--*",$G247),'Question ClasseLeçonActTyprep'!$I:$L,4,0))), VLOOKUP(CONCATENATE(MID($H247,1,LEN($H247)-2),"--*",$G247),'Question ClasseLeçonActTyprep'!$I:$L,4,0), IF(NOT(ISNA(VLOOKUP(CONCATENATE(MID($H247,1,LEN($H247)-4),"---*",$G247),'Question ClasseLeçonActTyprep'!$I:$L,4,0))), VLOOKUP(CONCATENATE(MID($H247,1,LEN($H247)-4),"---*",$G247),'Question ClasseLeçonActTyprep'!$I:$L,4,0), IF(NOT(ISNA(VLOOKUP(CONCATENATE(MID($H247,1,LEN($H247)-5),"----*",$G247),'Question ClasseLeçonActTyprep'!$I:$L,4,0))), VLOOKUP(CONCATENATE(MID($H247,1,LEN($H247)-6),"----*",$G247),'Question ClasseLeçonActTyprep'!$I:$L,4,0), 0))))</f>
        <v>0</v>
      </c>
      <c r="N247" s="86">
        <f t="shared" si="14"/>
        <v>0</v>
      </c>
      <c r="O247" s="93" t="str">
        <f t="shared" si="15"/>
        <v>INSERT INTO `activite_clnt` (nom, description, objectif, consigne, typrep, num_activite, fk_classe_id, fk_lesson_id, fk_natureactiv_id) VALUES ('Apprendre à écrire les nombres sous la dictée, que ce soit en chiffres arabes ou en lettres - Formalisation', 'Un exercice où il faut relier des items entre eux par paire', 'L''enfant doit savoir transcrire des nombres arabes en nombres écrits alphabétiquement', '', 'P', '4', 'GSM', 'EC', 'F');</v>
      </c>
    </row>
    <row r="248" spans="1:15" s="87" customFormat="1" ht="58" x14ac:dyDescent="0.35">
      <c r="A248" s="12" t="s">
        <v>75</v>
      </c>
      <c r="B248" s="85" t="s">
        <v>742</v>
      </c>
      <c r="C248" s="9" t="str">
        <f t="shared" si="12"/>
        <v>GSM-EC</v>
      </c>
      <c r="D248" s="85" t="s">
        <v>640</v>
      </c>
      <c r="E248" s="85" t="str">
        <f>VLOOKUP(D248,'Phase apprent &amp; Nature activ'!A$11:B$14,2,0)</f>
        <v>Formalisation</v>
      </c>
      <c r="F248" s="85">
        <v>4</v>
      </c>
      <c r="G248" s="85" t="s">
        <v>835</v>
      </c>
      <c r="H248" s="85" t="str">
        <f t="shared" si="13"/>
        <v>GSM-EC-F-4-T</v>
      </c>
      <c r="I248" s="48" t="str">
        <f>CONCATENATE(VLOOKUP(CONCATENATE(A248,"-",B248,"-",D248,"-",F248),'Activités par classe-leçon-nat'!G:H,2,0)," - ",E248)</f>
        <v>Apprendre à écrire les nombres sous la dictée, que ce soit en chiffres arabes ou en lettres - Formalisation</v>
      </c>
      <c r="J248" s="48" t="str">
        <f>VLOOKUP(CONCATENATE($A248,"-",$B248,"-",$D248,"-",$F248),'Activités par classe-leçon-nat'!G:J,3,0)</f>
        <v>L'enfant doit savoir transcrire des nombres arabes en nombres écrits alphabétiquement</v>
      </c>
      <c r="K248" s="48" t="str">
        <f>VLOOKUP(G248,'Type Exo'!A:C,3,0)</f>
        <v>Un exercice à trous</v>
      </c>
      <c r="L248" s="48"/>
      <c r="M248" s="48">
        <f>IF(NOT(ISNA(VLOOKUP(CONCATENATE($H248,"-",$G248),'Question ClasseLeçonActTyprep'!$I:$L,4,0))), VLOOKUP(CONCATENATE($H248,"-",$G248),'Question ClasseLeçonActTyprep'!$I:$L,4,0), IF(NOT(ISNA(VLOOKUP(CONCATENATE(MID($H248,1,LEN($H248)-2),"--*",$G248),'Question ClasseLeçonActTyprep'!$I:$L,4,0))), VLOOKUP(CONCATENATE(MID($H248,1,LEN($H248)-2),"--*",$G248),'Question ClasseLeçonActTyprep'!$I:$L,4,0), IF(NOT(ISNA(VLOOKUP(CONCATENATE(MID($H248,1,LEN($H248)-4),"---*",$G248),'Question ClasseLeçonActTyprep'!$I:$L,4,0))), VLOOKUP(CONCATENATE(MID($H248,1,LEN($H248)-4),"---*",$G248),'Question ClasseLeçonActTyprep'!$I:$L,4,0), IF(NOT(ISNA(VLOOKUP(CONCATENATE(MID($H248,1,LEN($H248)-5),"----*",$G248),'Question ClasseLeçonActTyprep'!$I:$L,4,0))), VLOOKUP(CONCATENATE(MID($H248,1,LEN($H248)-6),"----*",$G248),'Question ClasseLeçonActTyprep'!$I:$L,4,0), 0))))</f>
        <v>0</v>
      </c>
      <c r="N248" s="86">
        <f t="shared" si="14"/>
        <v>0</v>
      </c>
      <c r="O248" s="93" t="str">
        <f t="shared" si="15"/>
        <v>INSERT INTO `activite_clnt` (nom, description, objectif, consigne, typrep, num_activite, fk_classe_id, fk_lesson_id, fk_natureactiv_id) VALUES ('Apprendre à écrire les nombres sous la dictée, que ce soit en chiffres arabes ou en lettres - Formalisation', 'Un exercice à trous', 'L''enfant doit savoir transcrire des nombres arabes en nombres écrits alphabétiquement', '', 'T', '4', 'GSM', 'EC', 'F');</v>
      </c>
    </row>
    <row r="249" spans="1:15" s="87" customFormat="1" ht="58" x14ac:dyDescent="0.35">
      <c r="A249" s="12" t="s">
        <v>75</v>
      </c>
      <c r="B249" s="85" t="s">
        <v>742</v>
      </c>
      <c r="C249" s="9" t="str">
        <f t="shared" si="12"/>
        <v>GSM-EC</v>
      </c>
      <c r="D249" s="85" t="s">
        <v>640</v>
      </c>
      <c r="E249" s="85" t="str">
        <f>VLOOKUP(D249,'Phase apprent &amp; Nature activ'!A$11:B$14,2,0)</f>
        <v>Formalisation</v>
      </c>
      <c r="F249" s="85">
        <v>5</v>
      </c>
      <c r="G249" s="85" t="s">
        <v>735</v>
      </c>
      <c r="H249" s="85" t="str">
        <f t="shared" si="13"/>
        <v>GSM-EC-F-5-B1</v>
      </c>
      <c r="I249" s="48" t="str">
        <f>CONCATENATE(VLOOKUP(CONCATENATE(A249,"-",B249,"-",D249,"-",F249),'Activités par classe-leçon-nat'!G:H,2,0)," - ",E249)</f>
        <v>Apprendre le transcodage (des symboles vers les nombres et vice-versa) - Formalisation</v>
      </c>
      <c r="J249" s="48" t="str">
        <f>VLOOKUP(CONCATENATE($A249,"-",$B249,"-",$D249,"-",$F249),'Activités par classe-leçon-nat'!G:J,3,0)</f>
        <v>L'enfant doit savoir transcrire des nombres en lettres en chiffres arabes</v>
      </c>
      <c r="K249" s="48" t="str">
        <f>VLOOKUP(G249,'Type Exo'!A:C,3,0)</f>
        <v>Exercice où il faut trouver la bonne réponse parmi 2 possibles</v>
      </c>
      <c r="L249" s="48"/>
      <c r="M249" s="48">
        <f>IF(NOT(ISNA(VLOOKUP(CONCATENATE($H249,"-",$G249),'Question ClasseLeçonActTyprep'!$I:$L,4,0))), VLOOKUP(CONCATENATE($H249,"-",$G249),'Question ClasseLeçonActTyprep'!$I:$L,4,0), IF(NOT(ISNA(VLOOKUP(CONCATENATE(MID($H249,1,LEN($H249)-2),"--*",$G249),'Question ClasseLeçonActTyprep'!$I:$L,4,0))), VLOOKUP(CONCATENATE(MID($H249,1,LEN($H249)-2),"--*",$G249),'Question ClasseLeçonActTyprep'!$I:$L,4,0), IF(NOT(ISNA(VLOOKUP(CONCATENATE(MID($H249,1,LEN($H249)-4),"---*",$G249),'Question ClasseLeçonActTyprep'!$I:$L,4,0))), VLOOKUP(CONCATENATE(MID($H249,1,LEN($H249)-4),"---*",$G249),'Question ClasseLeçonActTyprep'!$I:$L,4,0), IF(NOT(ISNA(VLOOKUP(CONCATENATE(MID($H249,1,LEN($H249)-5),"----*",$G249),'Question ClasseLeçonActTyprep'!$I:$L,4,0))), VLOOKUP(CONCATENATE(MID($H249,1,LEN($H249)-6),"----*",$G249),'Question ClasseLeçonActTyprep'!$I:$L,4,0), 0))))</f>
        <v>0</v>
      </c>
      <c r="N249" s="86">
        <f t="shared" si="14"/>
        <v>0</v>
      </c>
      <c r="O249" s="93" t="str">
        <f t="shared" si="15"/>
        <v>INSERT INTO `activite_clnt` (nom, description, objectif, consigne, typrep, num_activite, fk_classe_id, fk_lesson_id, fk_natureactiv_id) VALUES ('Apprendre le transcodage (des symboles vers les nombres et vice-versa) - Formalisation', 'Exercice où il faut trouver la bonne réponse parmi 2 possibles', 'L''enfant doit savoir transcrire des nombres en lettres en chiffres arabes', '', 'B1', '5', 'GSM', 'EC', 'F');</v>
      </c>
    </row>
    <row r="250" spans="1:15" s="87" customFormat="1" ht="58" x14ac:dyDescent="0.35">
      <c r="A250" s="12" t="s">
        <v>75</v>
      </c>
      <c r="B250" s="85" t="s">
        <v>742</v>
      </c>
      <c r="C250" s="9" t="str">
        <f t="shared" si="12"/>
        <v>GSM-EC</v>
      </c>
      <c r="D250" s="85" t="s">
        <v>640</v>
      </c>
      <c r="E250" s="85" t="str">
        <f>VLOOKUP(D250,'Phase apprent &amp; Nature activ'!A$11:B$14,2,0)</f>
        <v>Formalisation</v>
      </c>
      <c r="F250" s="85">
        <v>5</v>
      </c>
      <c r="G250" s="85" t="s">
        <v>951</v>
      </c>
      <c r="H250" s="85" t="str">
        <f t="shared" si="13"/>
        <v>GSM-EC-F-5-B2</v>
      </c>
      <c r="I250" s="48" t="str">
        <f>CONCATENATE(VLOOKUP(CONCATENATE(A250,"-",B250,"-",D250,"-",F250),'Activités par classe-leçon-nat'!G:H,2,0)," - ",E250)</f>
        <v>Apprendre le transcodage (des symboles vers les nombres et vice-versa) - Formalisation</v>
      </c>
      <c r="J250" s="48" t="str">
        <f>VLOOKUP(CONCATENATE($A250,"-",$B250,"-",$D250,"-",$F250),'Activités par classe-leçon-nat'!G:J,3,0)</f>
        <v>L'enfant doit savoir transcrire des nombres en lettres en chiffres arabes</v>
      </c>
      <c r="K250" s="48" t="str">
        <f>VLOOKUP(G250,'Type Exo'!A:C,3,0)</f>
        <v>Exercice où il faut trouver la bonne réponse parmi 2 possibles (question alternative)</v>
      </c>
      <c r="L250" s="48"/>
      <c r="M250" s="48">
        <f>IF(NOT(ISNA(VLOOKUP(CONCATENATE($H250,"-",$G250),'Question ClasseLeçonActTyprep'!$I:$L,4,0))), VLOOKUP(CONCATENATE($H250,"-",$G250),'Question ClasseLeçonActTyprep'!$I:$L,4,0), IF(NOT(ISNA(VLOOKUP(CONCATENATE(MID($H250,1,LEN($H250)-2),"--*",$G250),'Question ClasseLeçonActTyprep'!$I:$L,4,0))), VLOOKUP(CONCATENATE(MID($H250,1,LEN($H250)-2),"--*",$G250),'Question ClasseLeçonActTyprep'!$I:$L,4,0), IF(NOT(ISNA(VLOOKUP(CONCATENATE(MID($H250,1,LEN($H250)-4),"---*",$G250),'Question ClasseLeçonActTyprep'!$I:$L,4,0))), VLOOKUP(CONCATENATE(MID($H250,1,LEN($H250)-4),"---*",$G250),'Question ClasseLeçonActTyprep'!$I:$L,4,0), IF(NOT(ISNA(VLOOKUP(CONCATENATE(MID($H250,1,LEN($H250)-5),"----*",$G250),'Question ClasseLeçonActTyprep'!$I:$L,4,0))), VLOOKUP(CONCATENATE(MID($H250,1,LEN($H250)-6),"----*",$G250),'Question ClasseLeçonActTyprep'!$I:$L,4,0), 0))))</f>
        <v>0</v>
      </c>
      <c r="N250" s="86">
        <f t="shared" si="14"/>
        <v>0</v>
      </c>
      <c r="O250" s="93" t="str">
        <f t="shared" si="15"/>
        <v>INSERT INTO `activite_clnt` (nom, description, objectif, consigne, typrep, num_activite, fk_classe_id, fk_lesson_id, fk_natureactiv_id) VALUES ('Apprendre le transcodage (des symboles vers les nombres et vice-versa) - Formalisation', 'Exercice où il faut trouver la bonne réponse parmi 2 possibles (question alternative)', 'L''enfant doit savoir transcrire des nombres en lettres en chiffres arabes', '', 'B2', '5', 'GSM', 'EC', 'F');</v>
      </c>
    </row>
    <row r="251" spans="1:15" s="87" customFormat="1" ht="58" x14ac:dyDescent="0.35">
      <c r="A251" s="12" t="s">
        <v>75</v>
      </c>
      <c r="B251" s="85" t="s">
        <v>742</v>
      </c>
      <c r="C251" s="9" t="str">
        <f t="shared" si="12"/>
        <v>GSM-EC</v>
      </c>
      <c r="D251" s="85" t="s">
        <v>640</v>
      </c>
      <c r="E251" s="85" t="str">
        <f>VLOOKUP(D251,'Phase apprent &amp; Nature activ'!A$11:B$14,2,0)</f>
        <v>Formalisation</v>
      </c>
      <c r="F251" s="85">
        <v>5</v>
      </c>
      <c r="G251" s="85" t="s">
        <v>952</v>
      </c>
      <c r="H251" s="85" t="str">
        <f t="shared" si="13"/>
        <v>GSM-EC-F-5-Q1</v>
      </c>
      <c r="I251" s="48" t="str">
        <f>CONCATENATE(VLOOKUP(CONCATENATE(A251,"-",B251,"-",D251,"-",F251),'Activités par classe-leçon-nat'!G:H,2,0)," - ",E251)</f>
        <v>Apprendre le transcodage (des symboles vers les nombres et vice-versa) - Formalisation</v>
      </c>
      <c r="J251" s="48" t="str">
        <f>VLOOKUP(CONCATENATE($A251,"-",$B251,"-",$D251,"-",$F251),'Activités par classe-leçon-nat'!G:J,3,0)</f>
        <v>L'enfant doit savoir transcrire des nombres en lettres en chiffres arabes</v>
      </c>
      <c r="K251" s="48" t="str">
        <f>VLOOKUP(G251,'Type Exo'!A:C,3,0)</f>
        <v>Un exercice de type QCM</v>
      </c>
      <c r="L251" s="48"/>
      <c r="M251" s="48">
        <f>IF(NOT(ISNA(VLOOKUP(CONCATENATE($H251,"-",$G251),'Question ClasseLeçonActTyprep'!$I:$L,4,0))), VLOOKUP(CONCATENATE($H251,"-",$G251),'Question ClasseLeçonActTyprep'!$I:$L,4,0), IF(NOT(ISNA(VLOOKUP(CONCATENATE(MID($H251,1,LEN($H251)-2),"--*",$G251),'Question ClasseLeçonActTyprep'!$I:$L,4,0))), VLOOKUP(CONCATENATE(MID($H251,1,LEN($H251)-2),"--*",$G251),'Question ClasseLeçonActTyprep'!$I:$L,4,0), IF(NOT(ISNA(VLOOKUP(CONCATENATE(MID($H251,1,LEN($H251)-4),"---*",$G251),'Question ClasseLeçonActTyprep'!$I:$L,4,0))), VLOOKUP(CONCATENATE(MID($H251,1,LEN($H251)-4),"---*",$G251),'Question ClasseLeçonActTyprep'!$I:$L,4,0), IF(NOT(ISNA(VLOOKUP(CONCATENATE(MID($H251,1,LEN($H251)-5),"----*",$G251),'Question ClasseLeçonActTyprep'!$I:$L,4,0))), VLOOKUP(CONCATENATE(MID($H251,1,LEN($H251)-6),"----*",$G251),'Question ClasseLeçonActTyprep'!$I:$L,4,0), 0))))</f>
        <v>0</v>
      </c>
      <c r="N251" s="86">
        <f t="shared" si="14"/>
        <v>0</v>
      </c>
      <c r="O251" s="93" t="str">
        <f t="shared" si="15"/>
        <v>INSERT INTO `activite_clnt` (nom, description, objectif, consigne, typrep, num_activite, fk_classe_id, fk_lesson_id, fk_natureactiv_id) VALUES ('Apprendre le transcodage (des symboles vers les nombres et vice-versa) - Formalisation', 'Un exercice de type QCM', 'L''enfant doit savoir transcrire des nombres en lettres en chiffres arabes', '', 'Q1', '5', 'GSM', 'EC', 'F');</v>
      </c>
    </row>
    <row r="252" spans="1:15" s="87" customFormat="1" ht="58" x14ac:dyDescent="0.35">
      <c r="A252" s="12" t="s">
        <v>75</v>
      </c>
      <c r="B252" s="85" t="s">
        <v>742</v>
      </c>
      <c r="C252" s="9" t="str">
        <f t="shared" si="12"/>
        <v>GSM-EC</v>
      </c>
      <c r="D252" s="85" t="s">
        <v>640</v>
      </c>
      <c r="E252" s="85" t="str">
        <f>VLOOKUP(D252,'Phase apprent &amp; Nature activ'!A$11:B$14,2,0)</f>
        <v>Formalisation</v>
      </c>
      <c r="F252" s="85">
        <v>5</v>
      </c>
      <c r="G252" s="85" t="s">
        <v>953</v>
      </c>
      <c r="H252" s="85" t="str">
        <f t="shared" si="13"/>
        <v>GSM-EC-F-5-Q2</v>
      </c>
      <c r="I252" s="48" t="str">
        <f>CONCATENATE(VLOOKUP(CONCATENATE(A252,"-",B252,"-",D252,"-",F252),'Activités par classe-leçon-nat'!G:H,2,0)," - ",E252)</f>
        <v>Apprendre le transcodage (des symboles vers les nombres et vice-versa) - Formalisation</v>
      </c>
      <c r="J252" s="48" t="str">
        <f>VLOOKUP(CONCATENATE($A252,"-",$B252,"-",$D252,"-",$F252),'Activités par classe-leçon-nat'!G:J,3,0)</f>
        <v>L'enfant doit savoir transcrire des nombres en lettres en chiffres arabes</v>
      </c>
      <c r="K252" s="48" t="str">
        <f>VLOOKUP(G252,'Type Exo'!A:C,3,0)</f>
        <v>Un exercice de type QCM (question alternative / trouver l'intrus)</v>
      </c>
      <c r="L252" s="48"/>
      <c r="M252" s="48">
        <f>IF(NOT(ISNA(VLOOKUP(CONCATENATE($H252,"-",$G252),'Question ClasseLeçonActTyprep'!$I:$L,4,0))), VLOOKUP(CONCATENATE($H252,"-",$G252),'Question ClasseLeçonActTyprep'!$I:$L,4,0), IF(NOT(ISNA(VLOOKUP(CONCATENATE(MID($H252,1,LEN($H252)-2),"--*",$G252),'Question ClasseLeçonActTyprep'!$I:$L,4,0))), VLOOKUP(CONCATENATE(MID($H252,1,LEN($H252)-2),"--*",$G252),'Question ClasseLeçonActTyprep'!$I:$L,4,0), IF(NOT(ISNA(VLOOKUP(CONCATENATE(MID($H252,1,LEN($H252)-4),"---*",$G252),'Question ClasseLeçonActTyprep'!$I:$L,4,0))), VLOOKUP(CONCATENATE(MID($H252,1,LEN($H252)-4),"---*",$G252),'Question ClasseLeçonActTyprep'!$I:$L,4,0), IF(NOT(ISNA(VLOOKUP(CONCATENATE(MID($H252,1,LEN($H252)-5),"----*",$G252),'Question ClasseLeçonActTyprep'!$I:$L,4,0))), VLOOKUP(CONCATENATE(MID($H252,1,LEN($H252)-6),"----*",$G252),'Question ClasseLeçonActTyprep'!$I:$L,4,0), 0))))</f>
        <v>0</v>
      </c>
      <c r="N252" s="86">
        <f t="shared" si="14"/>
        <v>0</v>
      </c>
      <c r="O252" s="93" t="str">
        <f t="shared" si="15"/>
        <v>INSERT INTO `activite_clnt` (nom, description, objectif, consigne, typrep, num_activite, fk_classe_id, fk_lesson_id, fk_natureactiv_id) VALUES ('Apprendre le transcodage (des symboles vers les nombres et vice-versa) - Formalisation', 'Un exercice de type QCM (question alternative / trouver l''intrus)', 'L''enfant doit savoir transcrire des nombres en lettres en chiffres arabes', '', 'Q2', '5', 'GSM', 'EC', 'F');</v>
      </c>
    </row>
    <row r="253" spans="1:15" s="87" customFormat="1" ht="58" x14ac:dyDescent="0.35">
      <c r="A253" s="12" t="s">
        <v>75</v>
      </c>
      <c r="B253" s="85" t="s">
        <v>742</v>
      </c>
      <c r="C253" s="9" t="str">
        <f t="shared" si="12"/>
        <v>GSM-EC</v>
      </c>
      <c r="D253" s="85" t="s">
        <v>640</v>
      </c>
      <c r="E253" s="85" t="str">
        <f>VLOOKUP(D253,'Phase apprent &amp; Nature activ'!A$11:B$14,2,0)</f>
        <v>Formalisation</v>
      </c>
      <c r="F253" s="85">
        <v>5</v>
      </c>
      <c r="G253" s="85" t="s">
        <v>87</v>
      </c>
      <c r="H253" s="85" t="str">
        <f t="shared" si="13"/>
        <v>GSM-EC-F-5-M</v>
      </c>
      <c r="I253" s="48" t="str">
        <f>CONCATENATE(VLOOKUP(CONCATENATE(A253,"-",B253,"-",D253,"-",F253),'Activités par classe-leçon-nat'!G:H,2,0)," - ",E253)</f>
        <v>Apprendre le transcodage (des symboles vers les nombres et vice-versa) - Formalisation</v>
      </c>
      <c r="J253" s="48" t="str">
        <f>VLOOKUP(CONCATENATE($A253,"-",$B253,"-",$D253,"-",$F253),'Activités par classe-leçon-nat'!G:J,3,0)</f>
        <v>L'enfant doit savoir transcrire des nombres en lettres en chiffres arabes</v>
      </c>
      <c r="K253" s="48" t="str">
        <f>VLOOKUP(G253,'Type Exo'!A:C,3,0)</f>
        <v>Un exercice de type Memory</v>
      </c>
      <c r="L253" s="48"/>
      <c r="M253" s="48">
        <f>IF(NOT(ISNA(VLOOKUP(CONCATENATE($H253,"-",$G253),'Question ClasseLeçonActTyprep'!$I:$L,4,0))), VLOOKUP(CONCATENATE($H253,"-",$G253),'Question ClasseLeçonActTyprep'!$I:$L,4,0), IF(NOT(ISNA(VLOOKUP(CONCATENATE(MID($H253,1,LEN($H253)-2),"--*",$G253),'Question ClasseLeçonActTyprep'!$I:$L,4,0))), VLOOKUP(CONCATENATE(MID($H253,1,LEN($H253)-2),"--*",$G253),'Question ClasseLeçonActTyprep'!$I:$L,4,0), IF(NOT(ISNA(VLOOKUP(CONCATENATE(MID($H253,1,LEN($H253)-4),"---*",$G253),'Question ClasseLeçonActTyprep'!$I:$L,4,0))), VLOOKUP(CONCATENATE(MID($H253,1,LEN($H253)-4),"---*",$G253),'Question ClasseLeçonActTyprep'!$I:$L,4,0), IF(NOT(ISNA(VLOOKUP(CONCATENATE(MID($H253,1,LEN($H253)-5),"----*",$G253),'Question ClasseLeçonActTyprep'!$I:$L,4,0))), VLOOKUP(CONCATENATE(MID($H253,1,LEN($H253)-6),"----*",$G253),'Question ClasseLeçonActTyprep'!$I:$L,4,0), 0))))</f>
        <v>0</v>
      </c>
      <c r="N253" s="86">
        <f t="shared" si="14"/>
        <v>0</v>
      </c>
      <c r="O253" s="93" t="str">
        <f t="shared" si="15"/>
        <v>INSERT INTO `activite_clnt` (nom, description, objectif, consigne, typrep, num_activite, fk_classe_id, fk_lesson_id, fk_natureactiv_id) VALUES ('Apprendre le transcodage (des symboles vers les nombres et vice-versa) - Formalisation', 'Un exercice de type Memory', 'L''enfant doit savoir transcrire des nombres en lettres en chiffres arabes', '', 'M', '5', 'GSM', 'EC', 'F');</v>
      </c>
    </row>
    <row r="254" spans="1:15" s="87" customFormat="1" ht="58" x14ac:dyDescent="0.35">
      <c r="A254" s="12" t="s">
        <v>75</v>
      </c>
      <c r="B254" s="85" t="s">
        <v>742</v>
      </c>
      <c r="C254" s="9" t="str">
        <f t="shared" si="12"/>
        <v>GSM-EC</v>
      </c>
      <c r="D254" s="85" t="s">
        <v>640</v>
      </c>
      <c r="E254" s="85" t="str">
        <f>VLOOKUP(D254,'Phase apprent &amp; Nature activ'!A$11:B$14,2,0)</f>
        <v>Formalisation</v>
      </c>
      <c r="F254" s="85">
        <v>5</v>
      </c>
      <c r="G254" s="85" t="s">
        <v>628</v>
      </c>
      <c r="H254" s="85" t="str">
        <f t="shared" si="13"/>
        <v>GSM-EC-F-5-P</v>
      </c>
      <c r="I254" s="48" t="str">
        <f>CONCATENATE(VLOOKUP(CONCATENATE(A254,"-",B254,"-",D254,"-",F254),'Activités par classe-leçon-nat'!G:H,2,0)," - ",E254)</f>
        <v>Apprendre le transcodage (des symboles vers les nombres et vice-versa) - Formalisation</v>
      </c>
      <c r="J254" s="48" t="str">
        <f>VLOOKUP(CONCATENATE($A254,"-",$B254,"-",$D254,"-",$F254),'Activités par classe-leçon-nat'!G:J,3,0)</f>
        <v>L'enfant doit savoir transcrire des nombres en lettres en chiffres arabes</v>
      </c>
      <c r="K254" s="48" t="str">
        <f>VLOOKUP(G254,'Type Exo'!A:C,3,0)</f>
        <v>Un exercice où il faut relier des items entre eux par paire</v>
      </c>
      <c r="L254" s="48"/>
      <c r="M254" s="48">
        <f>IF(NOT(ISNA(VLOOKUP(CONCATENATE($H254,"-",$G254),'Question ClasseLeçonActTyprep'!$I:$L,4,0))), VLOOKUP(CONCATENATE($H254,"-",$G254),'Question ClasseLeçonActTyprep'!$I:$L,4,0), IF(NOT(ISNA(VLOOKUP(CONCATENATE(MID($H254,1,LEN($H254)-2),"--*",$G254),'Question ClasseLeçonActTyprep'!$I:$L,4,0))), VLOOKUP(CONCATENATE(MID($H254,1,LEN($H254)-2),"--*",$G254),'Question ClasseLeçonActTyprep'!$I:$L,4,0), IF(NOT(ISNA(VLOOKUP(CONCATENATE(MID($H254,1,LEN($H254)-4),"---*",$G254),'Question ClasseLeçonActTyprep'!$I:$L,4,0))), VLOOKUP(CONCATENATE(MID($H254,1,LEN($H254)-4),"---*",$G254),'Question ClasseLeçonActTyprep'!$I:$L,4,0), IF(NOT(ISNA(VLOOKUP(CONCATENATE(MID($H254,1,LEN($H254)-5),"----*",$G254),'Question ClasseLeçonActTyprep'!$I:$L,4,0))), VLOOKUP(CONCATENATE(MID($H254,1,LEN($H254)-6),"----*",$G254),'Question ClasseLeçonActTyprep'!$I:$L,4,0), 0))))</f>
        <v>0</v>
      </c>
      <c r="N254" s="86">
        <f t="shared" si="14"/>
        <v>0</v>
      </c>
      <c r="O254" s="93" t="str">
        <f t="shared" si="15"/>
        <v>INSERT INTO `activite_clnt` (nom, description, objectif, consigne, typrep, num_activite, fk_classe_id, fk_lesson_id, fk_natureactiv_id) VALUES ('Apprendre le transcodage (des symboles vers les nombres et vice-versa) - Formalisation', 'Un exercice où il faut relier des items entre eux par paire', 'L''enfant doit savoir transcrire des nombres en lettres en chiffres arabes', '', 'P', '5', 'GSM', 'EC', 'F');</v>
      </c>
    </row>
    <row r="255" spans="1:15" s="87" customFormat="1" ht="58" x14ac:dyDescent="0.35">
      <c r="A255" s="12" t="s">
        <v>75</v>
      </c>
      <c r="B255" s="85" t="s">
        <v>742</v>
      </c>
      <c r="C255" s="9" t="str">
        <f t="shared" si="12"/>
        <v>GSM-EC</v>
      </c>
      <c r="D255" s="85" t="s">
        <v>640</v>
      </c>
      <c r="E255" s="85" t="str">
        <f>VLOOKUP(D255,'Phase apprent &amp; Nature activ'!A$11:B$14,2,0)</f>
        <v>Formalisation</v>
      </c>
      <c r="F255" s="85">
        <v>5</v>
      </c>
      <c r="G255" s="85" t="s">
        <v>835</v>
      </c>
      <c r="H255" s="85" t="str">
        <f t="shared" si="13"/>
        <v>GSM-EC-F-5-T</v>
      </c>
      <c r="I255" s="48" t="str">
        <f>CONCATENATE(VLOOKUP(CONCATENATE(A255,"-",B255,"-",D255,"-",F255),'Activités par classe-leçon-nat'!G:H,2,0)," - ",E255)</f>
        <v>Apprendre le transcodage (des symboles vers les nombres et vice-versa) - Formalisation</v>
      </c>
      <c r="J255" s="48" t="str">
        <f>VLOOKUP(CONCATENATE($A255,"-",$B255,"-",$D255,"-",$F255),'Activités par classe-leçon-nat'!G:J,3,0)</f>
        <v>L'enfant doit savoir transcrire des nombres en lettres en chiffres arabes</v>
      </c>
      <c r="K255" s="48" t="str">
        <f>VLOOKUP(G255,'Type Exo'!A:C,3,0)</f>
        <v>Un exercice à trous</v>
      </c>
      <c r="L255" s="48"/>
      <c r="M255" s="48">
        <f>IF(NOT(ISNA(VLOOKUP(CONCATENATE($H255,"-",$G255),'Question ClasseLeçonActTyprep'!$I:$L,4,0))), VLOOKUP(CONCATENATE($H255,"-",$G255),'Question ClasseLeçonActTyprep'!$I:$L,4,0), IF(NOT(ISNA(VLOOKUP(CONCATENATE(MID($H255,1,LEN($H255)-2),"--*",$G255),'Question ClasseLeçonActTyprep'!$I:$L,4,0))), VLOOKUP(CONCATENATE(MID($H255,1,LEN($H255)-2),"--*",$G255),'Question ClasseLeçonActTyprep'!$I:$L,4,0), IF(NOT(ISNA(VLOOKUP(CONCATENATE(MID($H255,1,LEN($H255)-4),"---*",$G255),'Question ClasseLeçonActTyprep'!$I:$L,4,0))), VLOOKUP(CONCATENATE(MID($H255,1,LEN($H255)-4),"---*",$G255),'Question ClasseLeçonActTyprep'!$I:$L,4,0), IF(NOT(ISNA(VLOOKUP(CONCATENATE(MID($H255,1,LEN($H255)-5),"----*",$G255),'Question ClasseLeçonActTyprep'!$I:$L,4,0))), VLOOKUP(CONCATENATE(MID($H255,1,LEN($H255)-6),"----*",$G255),'Question ClasseLeçonActTyprep'!$I:$L,4,0), 0))))</f>
        <v>0</v>
      </c>
      <c r="N255" s="86">
        <f t="shared" si="14"/>
        <v>0</v>
      </c>
      <c r="O255" s="93" t="str">
        <f t="shared" si="15"/>
        <v>INSERT INTO `activite_clnt` (nom, description, objectif, consigne, typrep, num_activite, fk_classe_id, fk_lesson_id, fk_natureactiv_id) VALUES ('Apprendre le transcodage (des symboles vers les nombres et vice-versa) - Formalisation', 'Un exercice à trous', 'L''enfant doit savoir transcrire des nombres en lettres en chiffres arabes', '', 'T', '5', 'GSM', 'EC', 'F');</v>
      </c>
    </row>
    <row r="256" spans="1:15" s="12" customFormat="1" ht="87" x14ac:dyDescent="0.35">
      <c r="A256" s="12" t="s">
        <v>75</v>
      </c>
      <c r="B256" s="85" t="s">
        <v>762</v>
      </c>
      <c r="C256" s="9" t="str">
        <f t="shared" si="12"/>
        <v>GSM-TP</v>
      </c>
      <c r="D256" s="85" t="s">
        <v>637</v>
      </c>
      <c r="E256" s="85" t="str">
        <f>VLOOKUP(D256,'Phase apprent &amp; Nature activ'!A$11:B$14,2,0)</f>
        <v>Introduction/Initiation</v>
      </c>
      <c r="F256" s="85">
        <v>1</v>
      </c>
      <c r="G256" s="85" t="s">
        <v>735</v>
      </c>
      <c r="H256" s="85" t="str">
        <f t="shared" si="13"/>
        <v>GSM-TP-I-1-B1</v>
      </c>
      <c r="I256" s="48" t="str">
        <f>CONCATENATE(VLOOKUP(CONCATENATE(A256,"-",B256,"-",D256,"-",F256),'Activités par classe-leçon-nat'!G:H,2,0)," - ",E256)</f>
        <v>Apprendre la notion de temps avec des exemples usuels - Introduction/Initiation</v>
      </c>
      <c r="J256" s="48" t="str">
        <f>VLOOKUP(CONCATENATE($A256,"-",$B256,"-",$D256,"-",$F256),'Activités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56" s="16" t="str">
        <f>VLOOKUP(G256,'Type Exo'!A:C,3,0)</f>
        <v>Exercice où il faut trouver la bonne réponse parmi 2 possibles</v>
      </c>
      <c r="L256" s="48"/>
      <c r="M256" s="48">
        <f>IF(NOT(ISNA(VLOOKUP(CONCATENATE($H256,"-",$G256),'Question ClasseLeçonActTyprep'!$I:$L,4,0))), VLOOKUP(CONCATENATE($H256,"-",$G256),'Question ClasseLeçonActTyprep'!$I:$L,4,0), IF(NOT(ISNA(VLOOKUP(CONCATENATE(MID($H256,1,LEN($H256)-2),"--*",$G256),'Question ClasseLeçonActTyprep'!$I:$L,4,0))), VLOOKUP(CONCATENATE(MID($H256,1,LEN($H256)-2),"--*",$G256),'Question ClasseLeçonActTyprep'!$I:$L,4,0), IF(NOT(ISNA(VLOOKUP(CONCATENATE(MID($H256,1,LEN($H256)-4),"---*",$G256),'Question ClasseLeçonActTyprep'!$I:$L,4,0))), VLOOKUP(CONCATENATE(MID($H256,1,LEN($H256)-4),"---*",$G256),'Question ClasseLeçonActTyprep'!$I:$L,4,0), IF(NOT(ISNA(VLOOKUP(CONCATENATE(MID($H256,1,LEN($H256)-5),"----*",$G256),'Question ClasseLeçonActTyprep'!$I:$L,4,0))), VLOOKUP(CONCATENATE(MID($H256,1,LEN($H256)-6),"----*",$G256),'Question ClasseLeçonActTyprep'!$I:$L,4,0), 0))))</f>
        <v>0</v>
      </c>
      <c r="N256" s="86">
        <f t="shared" si="14"/>
        <v>0</v>
      </c>
      <c r="O256" s="93" t="str">
        <f t="shared" si="15"/>
        <v>INSERT INTO `activite_clnt` (nom, description, objectif, consigne, typrep, num_activite, fk_classe_id, fk_lesson_id, fk_natureactiv_id) VALUES ('Apprendre la notion de temps avec des exemples usuels - Introduction/Initiation', 'Exercice où il faut trouver la bonne réponse parmi 2 possibles',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'B1', '1', 'GSM', 'TP', 'I');</v>
      </c>
    </row>
    <row r="257" spans="1:15" s="12" customFormat="1" ht="101.5" x14ac:dyDescent="0.35">
      <c r="A257" s="12" t="s">
        <v>75</v>
      </c>
      <c r="B257" s="85" t="s">
        <v>762</v>
      </c>
      <c r="C257" s="9" t="str">
        <f t="shared" si="12"/>
        <v>GSM-TP</v>
      </c>
      <c r="D257" s="85" t="s">
        <v>637</v>
      </c>
      <c r="E257" s="85" t="str">
        <f>VLOOKUP(D257,'Phase apprent &amp; Nature activ'!A$11:B$14,2,0)</f>
        <v>Introduction/Initiation</v>
      </c>
      <c r="F257" s="85">
        <v>1</v>
      </c>
      <c r="G257" s="85" t="s">
        <v>951</v>
      </c>
      <c r="H257" s="85" t="str">
        <f t="shared" si="13"/>
        <v>GSM-TP-I-1-B2</v>
      </c>
      <c r="I257" s="48" t="str">
        <f>CONCATENATE(VLOOKUP(CONCATENATE(A257,"-",B257,"-",D257,"-",F257),'Activités par classe-leçon-nat'!G:H,2,0)," - ",E257)</f>
        <v>Apprendre la notion de temps avec des exemples usuels - Introduction/Initiation</v>
      </c>
      <c r="J257" s="48" t="str">
        <f>VLOOKUP(CONCATENATE($A257,"-",$B257,"-",$D257,"-",$F257),'Activités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57" s="16" t="str">
        <f>VLOOKUP(G257,'Type Exo'!A:C,3,0)</f>
        <v>Exercice où il faut trouver la bonne réponse parmi 2 possibles (question alternative)</v>
      </c>
      <c r="L257" s="48"/>
      <c r="M257" s="48">
        <f>IF(NOT(ISNA(VLOOKUP(CONCATENATE($H257,"-",$G257),'Question ClasseLeçonActTyprep'!$I:$L,4,0))), VLOOKUP(CONCATENATE($H257,"-",$G257),'Question ClasseLeçonActTyprep'!$I:$L,4,0), IF(NOT(ISNA(VLOOKUP(CONCATENATE(MID($H257,1,LEN($H257)-2),"--*",$G257),'Question ClasseLeçonActTyprep'!$I:$L,4,0))), VLOOKUP(CONCATENATE(MID($H257,1,LEN($H257)-2),"--*",$G257),'Question ClasseLeçonActTyprep'!$I:$L,4,0), IF(NOT(ISNA(VLOOKUP(CONCATENATE(MID($H257,1,LEN($H257)-4),"---*",$G257),'Question ClasseLeçonActTyprep'!$I:$L,4,0))), VLOOKUP(CONCATENATE(MID($H257,1,LEN($H257)-4),"---*",$G257),'Question ClasseLeçonActTyprep'!$I:$L,4,0), IF(NOT(ISNA(VLOOKUP(CONCATENATE(MID($H257,1,LEN($H257)-5),"----*",$G257),'Question ClasseLeçonActTyprep'!$I:$L,4,0))), VLOOKUP(CONCATENATE(MID($H257,1,LEN($H257)-6),"----*",$G257),'Question ClasseLeçonActTyprep'!$I:$L,4,0), 0))))</f>
        <v>0</v>
      </c>
      <c r="N257" s="86">
        <f t="shared" si="14"/>
        <v>0</v>
      </c>
      <c r="O257" s="93" t="str">
        <f t="shared" si="15"/>
        <v>INSERT INTO `activite_clnt` (nom, description, objectif, consigne, typrep, num_activite, fk_classe_id, fk_lesson_id, fk_natureactiv_id) VALUES ('Apprendre la notion de temps avec des exemples usuels - Introduction/Initiation', 'Exercice où il faut trouver la bonne réponse parmi 2 possibles (question alternative)',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'B2', '1', 'GSM', 'TP', 'I');</v>
      </c>
    </row>
    <row r="258" spans="1:15" s="12" customFormat="1" ht="87" x14ac:dyDescent="0.35">
      <c r="A258" s="12" t="s">
        <v>75</v>
      </c>
      <c r="B258" s="85" t="s">
        <v>762</v>
      </c>
      <c r="C258" s="9" t="str">
        <f t="shared" ref="C258:C321" si="16">CONCATENATE(A258,"-",B258)</f>
        <v>GSM-TP</v>
      </c>
      <c r="D258" s="85" t="s">
        <v>637</v>
      </c>
      <c r="E258" s="85" t="str">
        <f>VLOOKUP(D258,'Phase apprent &amp; Nature activ'!A$11:B$14,2,0)</f>
        <v>Introduction/Initiation</v>
      </c>
      <c r="F258" s="85">
        <v>1</v>
      </c>
      <c r="G258" s="85" t="s">
        <v>952</v>
      </c>
      <c r="H258" s="85" t="str">
        <f t="shared" ref="H258:H321" si="17">CONCATENATE($A258,"-",$B258,"-",$D258,"-",$F258,"-",G258)</f>
        <v>GSM-TP-I-1-Q1</v>
      </c>
      <c r="I258" s="48" t="str">
        <f>CONCATENATE(VLOOKUP(CONCATENATE(A258,"-",B258,"-",D258,"-",F258),'Activités par classe-leçon-nat'!G:H,2,0)," - ",E258)</f>
        <v>Apprendre la notion de temps avec des exemples usuels - Introduction/Initiation</v>
      </c>
      <c r="J258" s="48" t="str">
        <f>VLOOKUP(CONCATENATE($A258,"-",$B258,"-",$D258,"-",$F258),'Activités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58" s="16" t="str">
        <f>VLOOKUP(G258,'Type Exo'!A:C,3,0)</f>
        <v>Un exercice de type QCM</v>
      </c>
      <c r="L258" s="48"/>
      <c r="M258" s="48">
        <f>IF(NOT(ISNA(VLOOKUP(CONCATENATE($H258,"-",$G258),'Question ClasseLeçonActTyprep'!$I:$L,4,0))), VLOOKUP(CONCATENATE($H258,"-",$G258),'Question ClasseLeçonActTyprep'!$I:$L,4,0), IF(NOT(ISNA(VLOOKUP(CONCATENATE(MID($H258,1,LEN($H258)-2),"--*",$G258),'Question ClasseLeçonActTyprep'!$I:$L,4,0))), VLOOKUP(CONCATENATE(MID($H258,1,LEN($H258)-2),"--*",$G258),'Question ClasseLeçonActTyprep'!$I:$L,4,0), IF(NOT(ISNA(VLOOKUP(CONCATENATE(MID($H258,1,LEN($H258)-4),"---*",$G258),'Question ClasseLeçonActTyprep'!$I:$L,4,0))), VLOOKUP(CONCATENATE(MID($H258,1,LEN($H258)-4),"---*",$G258),'Question ClasseLeçonActTyprep'!$I:$L,4,0), IF(NOT(ISNA(VLOOKUP(CONCATENATE(MID($H258,1,LEN($H258)-5),"----*",$G258),'Question ClasseLeçonActTyprep'!$I:$L,4,0))), VLOOKUP(CONCATENATE(MID($H258,1,LEN($H258)-6),"----*",$G258),'Question ClasseLeçonActTyprep'!$I:$L,4,0), 0))))</f>
        <v>0</v>
      </c>
      <c r="N258" s="86">
        <f t="shared" ref="N258:N321" si="18">IF(L258&lt;&gt;"",L258,M258)</f>
        <v>0</v>
      </c>
      <c r="O258" s="93" t="str">
        <f t="shared" ref="O258:O321" si="19">CONCATENATE("INSERT INTO `activite_clnt` (nom, description, objectif, consigne, typrep, num_activite, fk_classe_id, fk_lesson_id, fk_natureactiv_id) VALUES ('",SUBSTITUTE(I258,"'","''"),"', '",SUBSTITUTE(K258,"'","''"),"', '",SUBSTITUTE(J258,"'","''"),"', '",SUBSTITUTE(L258,"'","''"),"', '",G258,"', '",F258,"', '",A258,"', '",B258,"', '",D258,"');")</f>
        <v>INSERT INTO `activite_clnt` (nom, description, objectif, consigne, typrep, num_activite, fk_classe_id, fk_lesson_id, fk_natureactiv_id) VALUES ('Apprendre la notion de temps avec des exemples usuels - Introduction/Initiation', 'Un exercice de type QCM',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'Q1', '1', 'GSM', 'TP', 'I');</v>
      </c>
    </row>
    <row r="259" spans="1:15" s="12" customFormat="1" ht="87" x14ac:dyDescent="0.35">
      <c r="A259" s="12" t="s">
        <v>75</v>
      </c>
      <c r="B259" s="85" t="s">
        <v>762</v>
      </c>
      <c r="C259" s="9" t="str">
        <f t="shared" si="16"/>
        <v>GSM-TP</v>
      </c>
      <c r="D259" s="85" t="s">
        <v>637</v>
      </c>
      <c r="E259" s="85" t="str">
        <f>VLOOKUP(D259,'Phase apprent &amp; Nature activ'!A$11:B$14,2,0)</f>
        <v>Introduction/Initiation</v>
      </c>
      <c r="F259" s="85">
        <v>1</v>
      </c>
      <c r="G259" s="85" t="s">
        <v>953</v>
      </c>
      <c r="H259" s="85" t="str">
        <f t="shared" si="17"/>
        <v>GSM-TP-I-1-Q2</v>
      </c>
      <c r="I259" s="48" t="str">
        <f>CONCATENATE(VLOOKUP(CONCATENATE(A259,"-",B259,"-",D259,"-",F259),'Activités par classe-leçon-nat'!G:H,2,0)," - ",E259)</f>
        <v>Apprendre la notion de temps avec des exemples usuels - Introduction/Initiation</v>
      </c>
      <c r="J259" s="48" t="str">
        <f>VLOOKUP(CONCATENATE($A259,"-",$B259,"-",$D259,"-",$F259),'Activités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59" s="16" t="str">
        <f>VLOOKUP(G259,'Type Exo'!A:C,3,0)</f>
        <v>Un exercice de type QCM (question alternative / trouver l'intrus)</v>
      </c>
      <c r="L259" s="48"/>
      <c r="M259" s="48">
        <f>IF(NOT(ISNA(VLOOKUP(CONCATENATE($H259,"-",$G259),'Question ClasseLeçonActTyprep'!$I:$L,4,0))), VLOOKUP(CONCATENATE($H259,"-",$G259),'Question ClasseLeçonActTyprep'!$I:$L,4,0), IF(NOT(ISNA(VLOOKUP(CONCATENATE(MID($H259,1,LEN($H259)-2),"--*",$G259),'Question ClasseLeçonActTyprep'!$I:$L,4,0))), VLOOKUP(CONCATENATE(MID($H259,1,LEN($H259)-2),"--*",$G259),'Question ClasseLeçonActTyprep'!$I:$L,4,0), IF(NOT(ISNA(VLOOKUP(CONCATENATE(MID($H259,1,LEN($H259)-4),"---*",$G259),'Question ClasseLeçonActTyprep'!$I:$L,4,0))), VLOOKUP(CONCATENATE(MID($H259,1,LEN($H259)-4),"---*",$G259),'Question ClasseLeçonActTyprep'!$I:$L,4,0), IF(NOT(ISNA(VLOOKUP(CONCATENATE(MID($H259,1,LEN($H259)-5),"----*",$G259),'Question ClasseLeçonActTyprep'!$I:$L,4,0))), VLOOKUP(CONCATENATE(MID($H259,1,LEN($H259)-6),"----*",$G259),'Question ClasseLeçonActTyprep'!$I:$L,4,0), 0))))</f>
        <v>0</v>
      </c>
      <c r="N259" s="86">
        <f t="shared" si="18"/>
        <v>0</v>
      </c>
      <c r="O259" s="93" t="str">
        <f t="shared" si="19"/>
        <v>INSERT INTO `activite_clnt` (nom, description, objectif, consigne, typrep, num_activite, fk_classe_id, fk_lesson_id, fk_natureactiv_id) VALUES ('Apprendre la notion de temps avec des exemples usuels - Introduction/Initiation', 'Un exercice de type QCM (question alternative / trouver l''intrus)',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'Q2', '1', 'GSM', 'TP', 'I');</v>
      </c>
    </row>
    <row r="260" spans="1:15" s="12" customFormat="1" ht="87" x14ac:dyDescent="0.35">
      <c r="A260" s="12" t="s">
        <v>75</v>
      </c>
      <c r="B260" s="85" t="s">
        <v>762</v>
      </c>
      <c r="C260" s="9" t="str">
        <f t="shared" si="16"/>
        <v>GSM-TP</v>
      </c>
      <c r="D260" s="85" t="s">
        <v>637</v>
      </c>
      <c r="E260" s="85" t="str">
        <f>VLOOKUP(D260,'Phase apprent &amp; Nature activ'!A$11:B$14,2,0)</f>
        <v>Introduction/Initiation</v>
      </c>
      <c r="F260" s="85">
        <v>1</v>
      </c>
      <c r="G260" s="85" t="s">
        <v>87</v>
      </c>
      <c r="H260" s="85" t="str">
        <f t="shared" si="17"/>
        <v>GSM-TP-I-1-M</v>
      </c>
      <c r="I260" s="48" t="str">
        <f>CONCATENATE(VLOOKUP(CONCATENATE(A260,"-",B260,"-",D260,"-",F260),'Activités par classe-leçon-nat'!G:H,2,0)," - ",E260)</f>
        <v>Apprendre la notion de temps avec des exemples usuels - Introduction/Initiation</v>
      </c>
      <c r="J260" s="48" t="str">
        <f>VLOOKUP(CONCATENATE($A260,"-",$B260,"-",$D260,"-",$F260),'Activités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60" s="16" t="str">
        <f>VLOOKUP(G260,'Type Exo'!A:C,3,0)</f>
        <v>Un exercice de type Memory</v>
      </c>
      <c r="L260" s="48"/>
      <c r="M260" s="48">
        <f>IF(NOT(ISNA(VLOOKUP(CONCATENATE($H260,"-",$G260),'Question ClasseLeçonActTyprep'!$I:$L,4,0))), VLOOKUP(CONCATENATE($H260,"-",$G260),'Question ClasseLeçonActTyprep'!$I:$L,4,0), IF(NOT(ISNA(VLOOKUP(CONCATENATE(MID($H260,1,LEN($H260)-2),"--*",$G260),'Question ClasseLeçonActTyprep'!$I:$L,4,0))), VLOOKUP(CONCATENATE(MID($H260,1,LEN($H260)-2),"--*",$G260),'Question ClasseLeçonActTyprep'!$I:$L,4,0), IF(NOT(ISNA(VLOOKUP(CONCATENATE(MID($H260,1,LEN($H260)-4),"---*",$G260),'Question ClasseLeçonActTyprep'!$I:$L,4,0))), VLOOKUP(CONCATENATE(MID($H260,1,LEN($H260)-4),"---*",$G260),'Question ClasseLeçonActTyprep'!$I:$L,4,0), IF(NOT(ISNA(VLOOKUP(CONCATENATE(MID($H260,1,LEN($H260)-5),"----*",$G260),'Question ClasseLeçonActTyprep'!$I:$L,4,0))), VLOOKUP(CONCATENATE(MID($H260,1,LEN($H260)-6),"----*",$G260),'Question ClasseLeçonActTyprep'!$I:$L,4,0), 0))))</f>
        <v>0</v>
      </c>
      <c r="N260" s="86">
        <f t="shared" si="18"/>
        <v>0</v>
      </c>
      <c r="O260" s="93" t="str">
        <f t="shared" si="19"/>
        <v>INSERT INTO `activite_clnt` (nom, description, objectif, consigne, typrep, num_activite, fk_classe_id, fk_lesson_id, fk_natureactiv_id) VALUES ('Apprendre la notion de temps avec des exemples usuels - Introduction/Initiation', 'Un exercice de type Memory',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'M', '1', 'GSM', 'TP', 'I');</v>
      </c>
    </row>
    <row r="261" spans="1:15" s="12" customFormat="1" ht="87" x14ac:dyDescent="0.35">
      <c r="A261" s="12" t="s">
        <v>75</v>
      </c>
      <c r="B261" s="85" t="s">
        <v>762</v>
      </c>
      <c r="C261" s="9" t="str">
        <f t="shared" si="16"/>
        <v>GSM-TP</v>
      </c>
      <c r="D261" s="85" t="s">
        <v>637</v>
      </c>
      <c r="E261" s="85" t="str">
        <f>VLOOKUP(D261,'Phase apprent &amp; Nature activ'!A$11:B$14,2,0)</f>
        <v>Introduction/Initiation</v>
      </c>
      <c r="F261" s="85">
        <v>1</v>
      </c>
      <c r="G261" s="85" t="s">
        <v>628</v>
      </c>
      <c r="H261" s="85" t="str">
        <f t="shared" si="17"/>
        <v>GSM-TP-I-1-P</v>
      </c>
      <c r="I261" s="48" t="str">
        <f>CONCATENATE(VLOOKUP(CONCATENATE(A261,"-",B261,"-",D261,"-",F261),'Activités par classe-leçon-nat'!G:H,2,0)," - ",E261)</f>
        <v>Apprendre la notion de temps avec des exemples usuels - Introduction/Initiation</v>
      </c>
      <c r="J261" s="48" t="str">
        <f>VLOOKUP(CONCATENATE($A261,"-",$B261,"-",$D261,"-",$F261),'Activités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61" s="16" t="str">
        <f>VLOOKUP(G261,'Type Exo'!A:C,3,0)</f>
        <v>Un exercice où il faut relier des items entre eux par paire</v>
      </c>
      <c r="L261" s="48"/>
      <c r="M261" s="48">
        <f>IF(NOT(ISNA(VLOOKUP(CONCATENATE($H261,"-",$G261),'Question ClasseLeçonActTyprep'!$I:$L,4,0))), VLOOKUP(CONCATENATE($H261,"-",$G261),'Question ClasseLeçonActTyprep'!$I:$L,4,0), IF(NOT(ISNA(VLOOKUP(CONCATENATE(MID($H261,1,LEN($H261)-2),"--*",$G261),'Question ClasseLeçonActTyprep'!$I:$L,4,0))), VLOOKUP(CONCATENATE(MID($H261,1,LEN($H261)-2),"--*",$G261),'Question ClasseLeçonActTyprep'!$I:$L,4,0), IF(NOT(ISNA(VLOOKUP(CONCATENATE(MID($H261,1,LEN($H261)-4),"---*",$G261),'Question ClasseLeçonActTyprep'!$I:$L,4,0))), VLOOKUP(CONCATENATE(MID($H261,1,LEN($H261)-4),"---*",$G261),'Question ClasseLeçonActTyprep'!$I:$L,4,0), IF(NOT(ISNA(VLOOKUP(CONCATENATE(MID($H261,1,LEN($H261)-5),"----*",$G261),'Question ClasseLeçonActTyprep'!$I:$L,4,0))), VLOOKUP(CONCATENATE(MID($H261,1,LEN($H261)-6),"----*",$G261),'Question ClasseLeçonActTyprep'!$I:$L,4,0), 0))))</f>
        <v>0</v>
      </c>
      <c r="N261" s="86">
        <f t="shared" si="18"/>
        <v>0</v>
      </c>
      <c r="O261" s="93" t="str">
        <f t="shared" si="19"/>
        <v>INSERT INTO `activite_clnt` (nom, description, objectif, consigne, typrep, num_activite, fk_classe_id, fk_lesson_id, fk_natureactiv_id) VALUES ('Apprendre la notion de temps avec des exemples usuels - Introduction/Initiation', 'Un exercice où il faut relier des items entre eux par paire',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'P', '1', 'GSM', 'TP', 'I');</v>
      </c>
    </row>
    <row r="262" spans="1:15" s="12" customFormat="1" ht="87" x14ac:dyDescent="0.35">
      <c r="A262" s="12" t="s">
        <v>75</v>
      </c>
      <c r="B262" s="85" t="s">
        <v>762</v>
      </c>
      <c r="C262" s="9" t="str">
        <f t="shared" si="16"/>
        <v>GSM-TP</v>
      </c>
      <c r="D262" s="85" t="s">
        <v>637</v>
      </c>
      <c r="E262" s="85" t="str">
        <f>VLOOKUP(D262,'Phase apprent &amp; Nature activ'!A$11:B$14,2,0)</f>
        <v>Introduction/Initiation</v>
      </c>
      <c r="F262" s="85">
        <v>1</v>
      </c>
      <c r="G262" s="85" t="s">
        <v>835</v>
      </c>
      <c r="H262" s="85" t="str">
        <f t="shared" si="17"/>
        <v>GSM-TP-I-1-T</v>
      </c>
      <c r="I262" s="48" t="str">
        <f>CONCATENATE(VLOOKUP(CONCATENATE(A262,"-",B262,"-",D262,"-",F262),'Activités par classe-leçon-nat'!G:H,2,0)," - ",E262)</f>
        <v>Apprendre la notion de temps avec des exemples usuels - Introduction/Initiation</v>
      </c>
      <c r="J262" s="48" t="str">
        <f>VLOOKUP(CONCATENATE($A262,"-",$B262,"-",$D262,"-",$F262),'Activités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262" s="16" t="str">
        <f>VLOOKUP(G262,'Type Exo'!A:C,3,0)</f>
        <v>Un exercice à trous</v>
      </c>
      <c r="L262" s="48"/>
      <c r="M262" s="48">
        <f>IF(NOT(ISNA(VLOOKUP(CONCATENATE($H262,"-",$G262),'Question ClasseLeçonActTyprep'!$I:$L,4,0))), VLOOKUP(CONCATENATE($H262,"-",$G262),'Question ClasseLeçonActTyprep'!$I:$L,4,0), IF(NOT(ISNA(VLOOKUP(CONCATENATE(MID($H262,1,LEN($H262)-2),"--*",$G262),'Question ClasseLeçonActTyprep'!$I:$L,4,0))), VLOOKUP(CONCATENATE(MID($H262,1,LEN($H262)-2),"--*",$G262),'Question ClasseLeçonActTyprep'!$I:$L,4,0), IF(NOT(ISNA(VLOOKUP(CONCATENATE(MID($H262,1,LEN($H262)-4),"---*",$G262),'Question ClasseLeçonActTyprep'!$I:$L,4,0))), VLOOKUP(CONCATENATE(MID($H262,1,LEN($H262)-4),"---*",$G262),'Question ClasseLeçonActTyprep'!$I:$L,4,0), IF(NOT(ISNA(VLOOKUP(CONCATENATE(MID($H262,1,LEN($H262)-5),"----*",$G262),'Question ClasseLeçonActTyprep'!$I:$L,4,0))), VLOOKUP(CONCATENATE(MID($H262,1,LEN($H262)-6),"----*",$G262),'Question ClasseLeçonActTyprep'!$I:$L,4,0), 0))))</f>
        <v>0</v>
      </c>
      <c r="N262" s="86">
        <f t="shared" si="18"/>
        <v>0</v>
      </c>
      <c r="O262" s="93" t="str">
        <f t="shared" si="19"/>
        <v>INSERT INTO `activite_clnt` (nom, description, objectif, consigne, typrep, num_activite, fk_classe_id, fk_lesson_id, fk_natureactiv_id) VALUES ('Apprendre la notion de temps avec des exemples usuels - Introduction/Initiation', 'Un exercice à trous',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'T', '1', 'GSM', 'TP', 'I');</v>
      </c>
    </row>
    <row r="263" spans="1:15" s="12" customFormat="1" ht="58" x14ac:dyDescent="0.35">
      <c r="A263" s="12" t="s">
        <v>75</v>
      </c>
      <c r="B263" s="85" t="s">
        <v>762</v>
      </c>
      <c r="C263" s="9" t="str">
        <f t="shared" si="16"/>
        <v>GSM-TP</v>
      </c>
      <c r="D263" s="85" t="s">
        <v>637</v>
      </c>
      <c r="E263" s="85" t="str">
        <f>VLOOKUP(D263,'Phase apprent &amp; Nature activ'!A$11:B$14,2,0)</f>
        <v>Introduction/Initiation</v>
      </c>
      <c r="F263" s="85">
        <v>2</v>
      </c>
      <c r="G263" s="85" t="s">
        <v>735</v>
      </c>
      <c r="H263" s="85" t="str">
        <f t="shared" si="17"/>
        <v>GSM-TP-I-2-B1</v>
      </c>
      <c r="I263" s="48" t="str">
        <f>CONCATENATE(VLOOKUP(CONCATENATE(A263,"-",B263,"-",D263,"-",F263),'Activités par classe-leçon-nat'!G:H,2,0)," - ",E263)</f>
        <v>Apprendre à estimer le temps par comparaison avec des références connues - Introduction/Initiation</v>
      </c>
      <c r="J263" s="48">
        <f>VLOOKUP(CONCATENATE($A263,"-",$B263,"-",$D263,"-",$F263),'Activités par classe-leçon-nat'!G:J,3,0)</f>
        <v>0</v>
      </c>
      <c r="K263" s="16" t="str">
        <f>VLOOKUP(G263,'Type Exo'!A:C,3,0)</f>
        <v>Exercice où il faut trouver la bonne réponse parmi 2 possibles</v>
      </c>
      <c r="L263" s="48"/>
      <c r="M263" s="48">
        <f>IF(NOT(ISNA(VLOOKUP(CONCATENATE($H263,"-",$G263),'Question ClasseLeçonActTyprep'!$I:$L,4,0))), VLOOKUP(CONCATENATE($H263,"-",$G263),'Question ClasseLeçonActTyprep'!$I:$L,4,0), IF(NOT(ISNA(VLOOKUP(CONCATENATE(MID($H263,1,LEN($H263)-2),"--*",$G263),'Question ClasseLeçonActTyprep'!$I:$L,4,0))), VLOOKUP(CONCATENATE(MID($H263,1,LEN($H263)-2),"--*",$G263),'Question ClasseLeçonActTyprep'!$I:$L,4,0), IF(NOT(ISNA(VLOOKUP(CONCATENATE(MID($H263,1,LEN($H263)-4),"---*",$G263),'Question ClasseLeçonActTyprep'!$I:$L,4,0))), VLOOKUP(CONCATENATE(MID($H263,1,LEN($H263)-4),"---*",$G263),'Question ClasseLeçonActTyprep'!$I:$L,4,0), IF(NOT(ISNA(VLOOKUP(CONCATENATE(MID($H263,1,LEN($H263)-5),"----*",$G263),'Question ClasseLeçonActTyprep'!$I:$L,4,0))), VLOOKUP(CONCATENATE(MID($H263,1,LEN($H263)-6),"----*",$G263),'Question ClasseLeçonActTyprep'!$I:$L,4,0), 0))))</f>
        <v>0</v>
      </c>
      <c r="N263" s="86">
        <f t="shared" si="18"/>
        <v>0</v>
      </c>
      <c r="O263" s="93" t="str">
        <f t="shared" si="19"/>
        <v>INSERT INTO `activite_clnt` (nom, description, objectif, consigne, typrep, num_activite, fk_classe_id, fk_lesson_id, fk_natureactiv_id) VALUES ('Apprendre à estimer le temps par comparaison avec des références connues - Introduction/Initiation', 'Exercice où il faut trouver la bonne réponse parmi 2 possibles', '0', '', 'B1', '2', 'GSM', 'TP', 'I');</v>
      </c>
    </row>
    <row r="264" spans="1:15" s="12" customFormat="1" ht="58" x14ac:dyDescent="0.35">
      <c r="A264" s="12" t="s">
        <v>75</v>
      </c>
      <c r="B264" s="85" t="s">
        <v>762</v>
      </c>
      <c r="C264" s="9" t="str">
        <f t="shared" si="16"/>
        <v>GSM-TP</v>
      </c>
      <c r="D264" s="85" t="s">
        <v>637</v>
      </c>
      <c r="E264" s="85" t="str">
        <f>VLOOKUP(D264,'Phase apprent &amp; Nature activ'!A$11:B$14,2,0)</f>
        <v>Introduction/Initiation</v>
      </c>
      <c r="F264" s="85">
        <v>2</v>
      </c>
      <c r="G264" s="85" t="s">
        <v>951</v>
      </c>
      <c r="H264" s="85" t="str">
        <f t="shared" si="17"/>
        <v>GSM-TP-I-2-B2</v>
      </c>
      <c r="I264" s="48" t="str">
        <f>CONCATENATE(VLOOKUP(CONCATENATE(A264,"-",B264,"-",D264,"-",F264),'Activités par classe-leçon-nat'!G:H,2,0)," - ",E264)</f>
        <v>Apprendre à estimer le temps par comparaison avec des références connues - Introduction/Initiation</v>
      </c>
      <c r="J264" s="48">
        <f>VLOOKUP(CONCATENATE($A264,"-",$B264,"-",$D264,"-",$F264),'Activités par classe-leçon-nat'!G:J,3,0)</f>
        <v>0</v>
      </c>
      <c r="K264" s="16" t="str">
        <f>VLOOKUP(G264,'Type Exo'!A:C,3,0)</f>
        <v>Exercice où il faut trouver la bonne réponse parmi 2 possibles (question alternative)</v>
      </c>
      <c r="L264" s="48"/>
      <c r="M264" s="48">
        <f>IF(NOT(ISNA(VLOOKUP(CONCATENATE($H264,"-",$G264),'Question ClasseLeçonActTyprep'!$I:$L,4,0))), VLOOKUP(CONCATENATE($H264,"-",$G264),'Question ClasseLeçonActTyprep'!$I:$L,4,0), IF(NOT(ISNA(VLOOKUP(CONCATENATE(MID($H264,1,LEN($H264)-2),"--*",$G264),'Question ClasseLeçonActTyprep'!$I:$L,4,0))), VLOOKUP(CONCATENATE(MID($H264,1,LEN($H264)-2),"--*",$G264),'Question ClasseLeçonActTyprep'!$I:$L,4,0), IF(NOT(ISNA(VLOOKUP(CONCATENATE(MID($H264,1,LEN($H264)-4),"---*",$G264),'Question ClasseLeçonActTyprep'!$I:$L,4,0))), VLOOKUP(CONCATENATE(MID($H264,1,LEN($H264)-4),"---*",$G264),'Question ClasseLeçonActTyprep'!$I:$L,4,0), IF(NOT(ISNA(VLOOKUP(CONCATENATE(MID($H264,1,LEN($H264)-5),"----*",$G264),'Question ClasseLeçonActTyprep'!$I:$L,4,0))), VLOOKUP(CONCATENATE(MID($H264,1,LEN($H264)-6),"----*",$G264),'Question ClasseLeçonActTyprep'!$I:$L,4,0), 0))))</f>
        <v>0</v>
      </c>
      <c r="N264" s="86">
        <f t="shared" si="18"/>
        <v>0</v>
      </c>
      <c r="O264" s="93" t="str">
        <f t="shared" si="19"/>
        <v>INSERT INTO `activite_clnt` (nom, description, objectif, consigne, typrep, num_activite, fk_classe_id, fk_lesson_id, fk_natureactiv_id) VALUES ('Apprendre à estimer le temps par comparaison avec des références connues - Introduction/Initiation', 'Exercice où il faut trouver la bonne réponse parmi 2 possibles (question alternative)', '0', '', 'B2', '2', 'GSM', 'TP', 'I');</v>
      </c>
    </row>
    <row r="265" spans="1:15" s="12" customFormat="1" ht="43.5" x14ac:dyDescent="0.35">
      <c r="A265" s="12" t="s">
        <v>75</v>
      </c>
      <c r="B265" s="85" t="s">
        <v>762</v>
      </c>
      <c r="C265" s="9" t="str">
        <f t="shared" si="16"/>
        <v>GSM-TP</v>
      </c>
      <c r="D265" s="85" t="s">
        <v>637</v>
      </c>
      <c r="E265" s="85" t="str">
        <f>VLOOKUP(D265,'Phase apprent &amp; Nature activ'!A$11:B$14,2,0)</f>
        <v>Introduction/Initiation</v>
      </c>
      <c r="F265" s="85">
        <v>2</v>
      </c>
      <c r="G265" s="85" t="s">
        <v>952</v>
      </c>
      <c r="H265" s="85" t="str">
        <f t="shared" si="17"/>
        <v>GSM-TP-I-2-Q1</v>
      </c>
      <c r="I265" s="48" t="str">
        <f>CONCATENATE(VLOOKUP(CONCATENATE(A265,"-",B265,"-",D265,"-",F265),'Activités par classe-leçon-nat'!G:H,2,0)," - ",E265)</f>
        <v>Apprendre à estimer le temps par comparaison avec des références connues - Introduction/Initiation</v>
      </c>
      <c r="J265" s="48">
        <f>VLOOKUP(CONCATENATE($A265,"-",$B265,"-",$D265,"-",$F265),'Activités par classe-leçon-nat'!G:J,3,0)</f>
        <v>0</v>
      </c>
      <c r="K265" s="16" t="str">
        <f>VLOOKUP(G265,'Type Exo'!A:C,3,0)</f>
        <v>Un exercice de type QCM</v>
      </c>
      <c r="L265" s="48"/>
      <c r="M265" s="48">
        <f>IF(NOT(ISNA(VLOOKUP(CONCATENATE($H265,"-",$G265),'Question ClasseLeçonActTyprep'!$I:$L,4,0))), VLOOKUP(CONCATENATE($H265,"-",$G265),'Question ClasseLeçonActTyprep'!$I:$L,4,0), IF(NOT(ISNA(VLOOKUP(CONCATENATE(MID($H265,1,LEN($H265)-2),"--*",$G265),'Question ClasseLeçonActTyprep'!$I:$L,4,0))), VLOOKUP(CONCATENATE(MID($H265,1,LEN($H265)-2),"--*",$G265),'Question ClasseLeçonActTyprep'!$I:$L,4,0), IF(NOT(ISNA(VLOOKUP(CONCATENATE(MID($H265,1,LEN($H265)-4),"---*",$G265),'Question ClasseLeçonActTyprep'!$I:$L,4,0))), VLOOKUP(CONCATENATE(MID($H265,1,LEN($H265)-4),"---*",$G265),'Question ClasseLeçonActTyprep'!$I:$L,4,0), IF(NOT(ISNA(VLOOKUP(CONCATENATE(MID($H265,1,LEN($H265)-5),"----*",$G265),'Question ClasseLeçonActTyprep'!$I:$L,4,0))), VLOOKUP(CONCATENATE(MID($H265,1,LEN($H265)-6),"----*",$G265),'Question ClasseLeçonActTyprep'!$I:$L,4,0), 0))))</f>
        <v>0</v>
      </c>
      <c r="N265" s="86">
        <f t="shared" si="18"/>
        <v>0</v>
      </c>
      <c r="O265" s="93" t="str">
        <f t="shared" si="19"/>
        <v>INSERT INTO `activite_clnt` (nom, description, objectif, consigne, typrep, num_activite, fk_classe_id, fk_lesson_id, fk_natureactiv_id) VALUES ('Apprendre à estimer le temps par comparaison avec des références connues - Introduction/Initiation', 'Un exercice de type QCM', '0', '', 'Q1', '2', 'GSM', 'TP', 'I');</v>
      </c>
    </row>
    <row r="266" spans="1:15" s="12" customFormat="1" ht="58" x14ac:dyDescent="0.35">
      <c r="A266" s="12" t="s">
        <v>75</v>
      </c>
      <c r="B266" s="85" t="s">
        <v>762</v>
      </c>
      <c r="C266" s="9" t="str">
        <f t="shared" si="16"/>
        <v>GSM-TP</v>
      </c>
      <c r="D266" s="85" t="s">
        <v>637</v>
      </c>
      <c r="E266" s="85" t="str">
        <f>VLOOKUP(D266,'Phase apprent &amp; Nature activ'!A$11:B$14,2,0)</f>
        <v>Introduction/Initiation</v>
      </c>
      <c r="F266" s="85">
        <v>2</v>
      </c>
      <c r="G266" s="85" t="s">
        <v>953</v>
      </c>
      <c r="H266" s="85" t="str">
        <f t="shared" si="17"/>
        <v>GSM-TP-I-2-Q2</v>
      </c>
      <c r="I266" s="48" t="str">
        <f>CONCATENATE(VLOOKUP(CONCATENATE(A266,"-",B266,"-",D266,"-",F266),'Activités par classe-leçon-nat'!G:H,2,0)," - ",E266)</f>
        <v>Apprendre à estimer le temps par comparaison avec des références connues - Introduction/Initiation</v>
      </c>
      <c r="J266" s="48">
        <f>VLOOKUP(CONCATENATE($A266,"-",$B266,"-",$D266,"-",$F266),'Activités par classe-leçon-nat'!G:J,3,0)</f>
        <v>0</v>
      </c>
      <c r="K266" s="16" t="str">
        <f>VLOOKUP(G266,'Type Exo'!A:C,3,0)</f>
        <v>Un exercice de type QCM (question alternative / trouver l'intrus)</v>
      </c>
      <c r="L266" s="48"/>
      <c r="M266" s="48">
        <f>IF(NOT(ISNA(VLOOKUP(CONCATENATE($H266,"-",$G266),'Question ClasseLeçonActTyprep'!$I:$L,4,0))), VLOOKUP(CONCATENATE($H266,"-",$G266),'Question ClasseLeçonActTyprep'!$I:$L,4,0), IF(NOT(ISNA(VLOOKUP(CONCATENATE(MID($H266,1,LEN($H266)-2),"--*",$G266),'Question ClasseLeçonActTyprep'!$I:$L,4,0))), VLOOKUP(CONCATENATE(MID($H266,1,LEN($H266)-2),"--*",$G266),'Question ClasseLeçonActTyprep'!$I:$L,4,0), IF(NOT(ISNA(VLOOKUP(CONCATENATE(MID($H266,1,LEN($H266)-4),"---*",$G266),'Question ClasseLeçonActTyprep'!$I:$L,4,0))), VLOOKUP(CONCATENATE(MID($H266,1,LEN($H266)-4),"---*",$G266),'Question ClasseLeçonActTyprep'!$I:$L,4,0), IF(NOT(ISNA(VLOOKUP(CONCATENATE(MID($H266,1,LEN($H266)-5),"----*",$G266),'Question ClasseLeçonActTyprep'!$I:$L,4,0))), VLOOKUP(CONCATENATE(MID($H266,1,LEN($H266)-6),"----*",$G266),'Question ClasseLeçonActTyprep'!$I:$L,4,0), 0))))</f>
        <v>0</v>
      </c>
      <c r="N266" s="86">
        <f t="shared" si="18"/>
        <v>0</v>
      </c>
      <c r="O266" s="93" t="str">
        <f t="shared" si="19"/>
        <v>INSERT INTO `activite_clnt` (nom, description, objectif, consigne, typrep, num_activite, fk_classe_id, fk_lesson_id, fk_natureactiv_id) VALUES ('Apprendre à estimer le temps par comparaison avec des références connues - Introduction/Initiation', 'Un exercice de type QCM (question alternative / trouver l''intrus)', '0', '', 'Q2', '2', 'GSM', 'TP', 'I');</v>
      </c>
    </row>
    <row r="267" spans="1:15" s="12" customFormat="1" ht="43.5" x14ac:dyDescent="0.35">
      <c r="A267" s="12" t="s">
        <v>75</v>
      </c>
      <c r="B267" s="85" t="s">
        <v>762</v>
      </c>
      <c r="C267" s="9" t="str">
        <f t="shared" si="16"/>
        <v>GSM-TP</v>
      </c>
      <c r="D267" s="85" t="s">
        <v>637</v>
      </c>
      <c r="E267" s="85" t="str">
        <f>VLOOKUP(D267,'Phase apprent &amp; Nature activ'!A$11:B$14,2,0)</f>
        <v>Introduction/Initiation</v>
      </c>
      <c r="F267" s="85">
        <v>2</v>
      </c>
      <c r="G267" s="85" t="s">
        <v>87</v>
      </c>
      <c r="H267" s="85" t="str">
        <f t="shared" si="17"/>
        <v>GSM-TP-I-2-M</v>
      </c>
      <c r="I267" s="48" t="str">
        <f>CONCATENATE(VLOOKUP(CONCATENATE(A267,"-",B267,"-",D267,"-",F267),'Activités par classe-leçon-nat'!G:H,2,0)," - ",E267)</f>
        <v>Apprendre à estimer le temps par comparaison avec des références connues - Introduction/Initiation</v>
      </c>
      <c r="J267" s="48">
        <f>VLOOKUP(CONCATENATE($A267,"-",$B267,"-",$D267,"-",$F267),'Activités par classe-leçon-nat'!G:J,3,0)</f>
        <v>0</v>
      </c>
      <c r="K267" s="16" t="str">
        <f>VLOOKUP(G267,'Type Exo'!A:C,3,0)</f>
        <v>Un exercice de type Memory</v>
      </c>
      <c r="L267" s="48"/>
      <c r="M267" s="48">
        <f>IF(NOT(ISNA(VLOOKUP(CONCATENATE($H267,"-",$G267),'Question ClasseLeçonActTyprep'!$I:$L,4,0))), VLOOKUP(CONCATENATE($H267,"-",$G267),'Question ClasseLeçonActTyprep'!$I:$L,4,0), IF(NOT(ISNA(VLOOKUP(CONCATENATE(MID($H267,1,LEN($H267)-2),"--*",$G267),'Question ClasseLeçonActTyprep'!$I:$L,4,0))), VLOOKUP(CONCATENATE(MID($H267,1,LEN($H267)-2),"--*",$G267),'Question ClasseLeçonActTyprep'!$I:$L,4,0), IF(NOT(ISNA(VLOOKUP(CONCATENATE(MID($H267,1,LEN($H267)-4),"---*",$G267),'Question ClasseLeçonActTyprep'!$I:$L,4,0))), VLOOKUP(CONCATENATE(MID($H267,1,LEN($H267)-4),"---*",$G267),'Question ClasseLeçonActTyprep'!$I:$L,4,0), IF(NOT(ISNA(VLOOKUP(CONCATENATE(MID($H267,1,LEN($H267)-5),"----*",$G267),'Question ClasseLeçonActTyprep'!$I:$L,4,0))), VLOOKUP(CONCATENATE(MID($H267,1,LEN($H267)-6),"----*",$G267),'Question ClasseLeçonActTyprep'!$I:$L,4,0), 0))))</f>
        <v>0</v>
      </c>
      <c r="N267" s="86">
        <f t="shared" si="18"/>
        <v>0</v>
      </c>
      <c r="O267" s="93" t="str">
        <f t="shared" si="19"/>
        <v>INSERT INTO `activite_clnt` (nom, description, objectif, consigne, typrep, num_activite, fk_classe_id, fk_lesson_id, fk_natureactiv_id) VALUES ('Apprendre à estimer le temps par comparaison avec des références connues - Introduction/Initiation', 'Un exercice de type Memory', '0', '', 'M', '2', 'GSM', 'TP', 'I');</v>
      </c>
    </row>
    <row r="268" spans="1:15" s="12" customFormat="1" ht="58" x14ac:dyDescent="0.35">
      <c r="A268" s="12" t="s">
        <v>75</v>
      </c>
      <c r="B268" s="85" t="s">
        <v>762</v>
      </c>
      <c r="C268" s="9" t="str">
        <f t="shared" si="16"/>
        <v>GSM-TP</v>
      </c>
      <c r="D268" s="85" t="s">
        <v>637</v>
      </c>
      <c r="E268" s="85" t="str">
        <f>VLOOKUP(D268,'Phase apprent &amp; Nature activ'!A$11:B$14,2,0)</f>
        <v>Introduction/Initiation</v>
      </c>
      <c r="F268" s="85">
        <v>2</v>
      </c>
      <c r="G268" s="85" t="s">
        <v>628</v>
      </c>
      <c r="H268" s="85" t="str">
        <f t="shared" si="17"/>
        <v>GSM-TP-I-2-P</v>
      </c>
      <c r="I268" s="48" t="str">
        <f>CONCATENATE(VLOOKUP(CONCATENATE(A268,"-",B268,"-",D268,"-",F268),'Activités par classe-leçon-nat'!G:H,2,0)," - ",E268)</f>
        <v>Apprendre à estimer le temps par comparaison avec des références connues - Introduction/Initiation</v>
      </c>
      <c r="J268" s="48">
        <f>VLOOKUP(CONCATENATE($A268,"-",$B268,"-",$D268,"-",$F268),'Activités par classe-leçon-nat'!G:J,3,0)</f>
        <v>0</v>
      </c>
      <c r="K268" s="16" t="str">
        <f>VLOOKUP(G268,'Type Exo'!A:C,3,0)</f>
        <v>Un exercice où il faut relier des items entre eux par paire</v>
      </c>
      <c r="L268" s="48"/>
      <c r="M268" s="48">
        <f>IF(NOT(ISNA(VLOOKUP(CONCATENATE($H268,"-",$G268),'Question ClasseLeçonActTyprep'!$I:$L,4,0))), VLOOKUP(CONCATENATE($H268,"-",$G268),'Question ClasseLeçonActTyprep'!$I:$L,4,0), IF(NOT(ISNA(VLOOKUP(CONCATENATE(MID($H268,1,LEN($H268)-2),"--*",$G268),'Question ClasseLeçonActTyprep'!$I:$L,4,0))), VLOOKUP(CONCATENATE(MID($H268,1,LEN($H268)-2),"--*",$G268),'Question ClasseLeçonActTyprep'!$I:$L,4,0), IF(NOT(ISNA(VLOOKUP(CONCATENATE(MID($H268,1,LEN($H268)-4),"---*",$G268),'Question ClasseLeçonActTyprep'!$I:$L,4,0))), VLOOKUP(CONCATENATE(MID($H268,1,LEN($H268)-4),"---*",$G268),'Question ClasseLeçonActTyprep'!$I:$L,4,0), IF(NOT(ISNA(VLOOKUP(CONCATENATE(MID($H268,1,LEN($H268)-5),"----*",$G268),'Question ClasseLeçonActTyprep'!$I:$L,4,0))), VLOOKUP(CONCATENATE(MID($H268,1,LEN($H268)-6),"----*",$G268),'Question ClasseLeçonActTyprep'!$I:$L,4,0), 0))))</f>
        <v>0</v>
      </c>
      <c r="N268" s="86">
        <f t="shared" si="18"/>
        <v>0</v>
      </c>
      <c r="O268" s="93" t="str">
        <f t="shared" si="19"/>
        <v>INSERT INTO `activite_clnt` (nom, description, objectif, consigne, typrep, num_activite, fk_classe_id, fk_lesson_id, fk_natureactiv_id) VALUES ('Apprendre à estimer le temps par comparaison avec des références connues - Introduction/Initiation', 'Un exercice où il faut relier des items entre eux par paire', '0', '', 'P', '2', 'GSM', 'TP', 'I');</v>
      </c>
    </row>
    <row r="269" spans="1:15" s="12" customFormat="1" ht="43.5" x14ac:dyDescent="0.35">
      <c r="A269" s="12" t="s">
        <v>75</v>
      </c>
      <c r="B269" s="85" t="s">
        <v>762</v>
      </c>
      <c r="C269" s="9" t="str">
        <f t="shared" si="16"/>
        <v>GSM-TP</v>
      </c>
      <c r="D269" s="85" t="s">
        <v>637</v>
      </c>
      <c r="E269" s="85" t="str">
        <f>VLOOKUP(D269,'Phase apprent &amp; Nature activ'!A$11:B$14,2,0)</f>
        <v>Introduction/Initiation</v>
      </c>
      <c r="F269" s="85">
        <v>2</v>
      </c>
      <c r="G269" s="85" t="s">
        <v>835</v>
      </c>
      <c r="H269" s="85" t="str">
        <f t="shared" si="17"/>
        <v>GSM-TP-I-2-T</v>
      </c>
      <c r="I269" s="48" t="str">
        <f>CONCATENATE(VLOOKUP(CONCATENATE(A269,"-",B269,"-",D269,"-",F269),'Activités par classe-leçon-nat'!G:H,2,0)," - ",E269)</f>
        <v>Apprendre à estimer le temps par comparaison avec des références connues - Introduction/Initiation</v>
      </c>
      <c r="J269" s="48">
        <f>VLOOKUP(CONCATENATE($A269,"-",$B269,"-",$D269,"-",$F269),'Activités par classe-leçon-nat'!G:J,3,0)</f>
        <v>0</v>
      </c>
      <c r="K269" s="16" t="str">
        <f>VLOOKUP(G269,'Type Exo'!A:C,3,0)</f>
        <v>Un exercice à trous</v>
      </c>
      <c r="L269" s="48"/>
      <c r="M269" s="48">
        <f>IF(NOT(ISNA(VLOOKUP(CONCATENATE($H269,"-",$G269),'Question ClasseLeçonActTyprep'!$I:$L,4,0))), VLOOKUP(CONCATENATE($H269,"-",$G269),'Question ClasseLeçonActTyprep'!$I:$L,4,0), IF(NOT(ISNA(VLOOKUP(CONCATENATE(MID($H269,1,LEN($H269)-2),"--*",$G269),'Question ClasseLeçonActTyprep'!$I:$L,4,0))), VLOOKUP(CONCATENATE(MID($H269,1,LEN($H269)-2),"--*",$G269),'Question ClasseLeçonActTyprep'!$I:$L,4,0), IF(NOT(ISNA(VLOOKUP(CONCATENATE(MID($H269,1,LEN($H269)-4),"---*",$G269),'Question ClasseLeçonActTyprep'!$I:$L,4,0))), VLOOKUP(CONCATENATE(MID($H269,1,LEN($H269)-4),"---*",$G269),'Question ClasseLeçonActTyprep'!$I:$L,4,0), IF(NOT(ISNA(VLOOKUP(CONCATENATE(MID($H269,1,LEN($H269)-5),"----*",$G269),'Question ClasseLeçonActTyprep'!$I:$L,4,0))), VLOOKUP(CONCATENATE(MID($H269,1,LEN($H269)-6),"----*",$G269),'Question ClasseLeçonActTyprep'!$I:$L,4,0), 0))))</f>
        <v>0</v>
      </c>
      <c r="N269" s="86">
        <f t="shared" si="18"/>
        <v>0</v>
      </c>
      <c r="O269" s="93" t="str">
        <f t="shared" si="19"/>
        <v>INSERT INTO `activite_clnt` (nom, description, objectif, consigne, typrep, num_activite, fk_classe_id, fk_lesson_id, fk_natureactiv_id) VALUES ('Apprendre à estimer le temps par comparaison avec des références connues - Introduction/Initiation', 'Un exercice à trous', '0', '', 'T', '2', 'GSM', 'TP', 'I');</v>
      </c>
    </row>
    <row r="270" spans="1:15" s="12" customFormat="1" ht="58" x14ac:dyDescent="0.35">
      <c r="A270" s="12" t="s">
        <v>75</v>
      </c>
      <c r="B270" s="85" t="s">
        <v>762</v>
      </c>
      <c r="C270" s="9" t="str">
        <f t="shared" si="16"/>
        <v>GSM-TP</v>
      </c>
      <c r="D270" s="85" t="s">
        <v>637</v>
      </c>
      <c r="E270" s="85" t="str">
        <f>VLOOKUP(D270,'Phase apprent &amp; Nature activ'!A$11:B$14,2,0)</f>
        <v>Introduction/Initiation</v>
      </c>
      <c r="F270" s="85">
        <v>3</v>
      </c>
      <c r="G270" s="85" t="s">
        <v>735</v>
      </c>
      <c r="H270" s="85" t="str">
        <f t="shared" si="17"/>
        <v>GSM-TP-I-3-B1</v>
      </c>
      <c r="I270" s="48" t="str">
        <f>CONCATENATE(VLOOKUP(CONCATENATE(A270,"-",B270,"-",D270,"-",F270),'Activités par classe-leçon-nat'!G:H,2,0)," - ",E270)</f>
        <v>Apprendre les notions d'unité de temps : jour, semaine, mois, année - Introduction/Initiation</v>
      </c>
      <c r="J270" s="48">
        <f>VLOOKUP(CONCATENATE($A270,"-",$B270,"-",$D270,"-",$F270),'Activités par classe-leçon-nat'!G:J,3,0)</f>
        <v>0</v>
      </c>
      <c r="K270" s="16" t="str">
        <f>VLOOKUP(G270,'Type Exo'!A:C,3,0)</f>
        <v>Exercice où il faut trouver la bonne réponse parmi 2 possibles</v>
      </c>
      <c r="L270" s="48"/>
      <c r="M270" s="48">
        <f>IF(NOT(ISNA(VLOOKUP(CONCATENATE($H270,"-",$G270),'Question ClasseLeçonActTyprep'!$I:$L,4,0))), VLOOKUP(CONCATENATE($H270,"-",$G270),'Question ClasseLeçonActTyprep'!$I:$L,4,0), IF(NOT(ISNA(VLOOKUP(CONCATENATE(MID($H270,1,LEN($H270)-2),"--*",$G270),'Question ClasseLeçonActTyprep'!$I:$L,4,0))), VLOOKUP(CONCATENATE(MID($H270,1,LEN($H270)-2),"--*",$G270),'Question ClasseLeçonActTyprep'!$I:$L,4,0), IF(NOT(ISNA(VLOOKUP(CONCATENATE(MID($H270,1,LEN($H270)-4),"---*",$G270),'Question ClasseLeçonActTyprep'!$I:$L,4,0))), VLOOKUP(CONCATENATE(MID($H270,1,LEN($H270)-4),"---*",$G270),'Question ClasseLeçonActTyprep'!$I:$L,4,0), IF(NOT(ISNA(VLOOKUP(CONCATENATE(MID($H270,1,LEN($H270)-5),"----*",$G270),'Question ClasseLeçonActTyprep'!$I:$L,4,0))), VLOOKUP(CONCATENATE(MID($H270,1,LEN($H270)-6),"----*",$G270),'Question ClasseLeçonActTyprep'!$I:$L,4,0), 0))))</f>
        <v>0</v>
      </c>
      <c r="N270" s="86">
        <f t="shared" si="18"/>
        <v>0</v>
      </c>
      <c r="O270" s="93" t="str">
        <f t="shared" si="19"/>
        <v>INSERT INTO `activite_clnt` (nom, description, objectif, consigne, typrep, num_activite, fk_classe_id, fk_lesson_id, fk_natureactiv_id) VALUES ('Apprendre les notions d''unité de temps : jour, semaine, mois, année - Introduction/Initiation', 'Exercice où il faut trouver la bonne réponse parmi 2 possibles', '0', '', 'B1', '3', 'GSM', 'TP', 'I');</v>
      </c>
    </row>
    <row r="271" spans="1:15" s="12" customFormat="1" ht="58" x14ac:dyDescent="0.35">
      <c r="A271" s="12" t="s">
        <v>75</v>
      </c>
      <c r="B271" s="85" t="s">
        <v>762</v>
      </c>
      <c r="C271" s="9" t="str">
        <f t="shared" si="16"/>
        <v>GSM-TP</v>
      </c>
      <c r="D271" s="85" t="s">
        <v>637</v>
      </c>
      <c r="E271" s="85" t="str">
        <f>VLOOKUP(D271,'Phase apprent &amp; Nature activ'!A$11:B$14,2,0)</f>
        <v>Introduction/Initiation</v>
      </c>
      <c r="F271" s="85">
        <v>3</v>
      </c>
      <c r="G271" s="85" t="s">
        <v>951</v>
      </c>
      <c r="H271" s="85" t="str">
        <f t="shared" si="17"/>
        <v>GSM-TP-I-3-B2</v>
      </c>
      <c r="I271" s="48" t="str">
        <f>CONCATENATE(VLOOKUP(CONCATENATE(A271,"-",B271,"-",D271,"-",F271),'Activités par classe-leçon-nat'!G:H,2,0)," - ",E271)</f>
        <v>Apprendre les notions d'unité de temps : jour, semaine, mois, année - Introduction/Initiation</v>
      </c>
      <c r="J271" s="48">
        <f>VLOOKUP(CONCATENATE($A271,"-",$B271,"-",$D271,"-",$F271),'Activités par classe-leçon-nat'!G:J,3,0)</f>
        <v>0</v>
      </c>
      <c r="K271" s="16" t="str">
        <f>VLOOKUP(G271,'Type Exo'!A:C,3,0)</f>
        <v>Exercice où il faut trouver la bonne réponse parmi 2 possibles (question alternative)</v>
      </c>
      <c r="L271" s="48"/>
      <c r="M271" s="48">
        <f>IF(NOT(ISNA(VLOOKUP(CONCATENATE($H271,"-",$G271),'Question ClasseLeçonActTyprep'!$I:$L,4,0))), VLOOKUP(CONCATENATE($H271,"-",$G271),'Question ClasseLeçonActTyprep'!$I:$L,4,0), IF(NOT(ISNA(VLOOKUP(CONCATENATE(MID($H271,1,LEN($H271)-2),"--*",$G271),'Question ClasseLeçonActTyprep'!$I:$L,4,0))), VLOOKUP(CONCATENATE(MID($H271,1,LEN($H271)-2),"--*",$G271),'Question ClasseLeçonActTyprep'!$I:$L,4,0), IF(NOT(ISNA(VLOOKUP(CONCATENATE(MID($H271,1,LEN($H271)-4),"---*",$G271),'Question ClasseLeçonActTyprep'!$I:$L,4,0))), VLOOKUP(CONCATENATE(MID($H271,1,LEN($H271)-4),"---*",$G271),'Question ClasseLeçonActTyprep'!$I:$L,4,0), IF(NOT(ISNA(VLOOKUP(CONCATENATE(MID($H271,1,LEN($H271)-5),"----*",$G271),'Question ClasseLeçonActTyprep'!$I:$L,4,0))), VLOOKUP(CONCATENATE(MID($H271,1,LEN($H271)-6),"----*",$G271),'Question ClasseLeçonActTyprep'!$I:$L,4,0), 0))))</f>
        <v>0</v>
      </c>
      <c r="N271" s="86">
        <f t="shared" si="18"/>
        <v>0</v>
      </c>
      <c r="O271" s="93" t="str">
        <f t="shared" si="19"/>
        <v>INSERT INTO `activite_clnt` (nom, description, objectif, consigne, typrep, num_activite, fk_classe_id, fk_lesson_id, fk_natureactiv_id) VALUES ('Apprendre les notions d''unité de temps : jour, semaine, mois, année - Introduction/Initiation', 'Exercice où il faut trouver la bonne réponse parmi 2 possibles (question alternative)', '0', '', 'B2', '3', 'GSM', 'TP', 'I');</v>
      </c>
    </row>
    <row r="272" spans="1:15" s="12" customFormat="1" ht="43.5" x14ac:dyDescent="0.35">
      <c r="A272" s="12" t="s">
        <v>75</v>
      </c>
      <c r="B272" s="85" t="s">
        <v>762</v>
      </c>
      <c r="C272" s="9" t="str">
        <f t="shared" si="16"/>
        <v>GSM-TP</v>
      </c>
      <c r="D272" s="85" t="s">
        <v>637</v>
      </c>
      <c r="E272" s="85" t="str">
        <f>VLOOKUP(D272,'Phase apprent &amp; Nature activ'!A$11:B$14,2,0)</f>
        <v>Introduction/Initiation</v>
      </c>
      <c r="F272" s="85">
        <v>3</v>
      </c>
      <c r="G272" s="85" t="s">
        <v>952</v>
      </c>
      <c r="H272" s="85" t="str">
        <f t="shared" si="17"/>
        <v>GSM-TP-I-3-Q1</v>
      </c>
      <c r="I272" s="48" t="str">
        <f>CONCATENATE(VLOOKUP(CONCATENATE(A272,"-",B272,"-",D272,"-",F272),'Activités par classe-leçon-nat'!G:H,2,0)," - ",E272)</f>
        <v>Apprendre les notions d'unité de temps : jour, semaine, mois, année - Introduction/Initiation</v>
      </c>
      <c r="J272" s="48">
        <f>VLOOKUP(CONCATENATE($A272,"-",$B272,"-",$D272,"-",$F272),'Activités par classe-leçon-nat'!G:J,3,0)</f>
        <v>0</v>
      </c>
      <c r="K272" s="16" t="str">
        <f>VLOOKUP(G272,'Type Exo'!A:C,3,0)</f>
        <v>Un exercice de type QCM</v>
      </c>
      <c r="L272" s="48"/>
      <c r="M272" s="48">
        <f>IF(NOT(ISNA(VLOOKUP(CONCATENATE($H272,"-",$G272),'Question ClasseLeçonActTyprep'!$I:$L,4,0))), VLOOKUP(CONCATENATE($H272,"-",$G272),'Question ClasseLeçonActTyprep'!$I:$L,4,0), IF(NOT(ISNA(VLOOKUP(CONCATENATE(MID($H272,1,LEN($H272)-2),"--*",$G272),'Question ClasseLeçonActTyprep'!$I:$L,4,0))), VLOOKUP(CONCATENATE(MID($H272,1,LEN($H272)-2),"--*",$G272),'Question ClasseLeçonActTyprep'!$I:$L,4,0), IF(NOT(ISNA(VLOOKUP(CONCATENATE(MID($H272,1,LEN($H272)-4),"---*",$G272),'Question ClasseLeçonActTyprep'!$I:$L,4,0))), VLOOKUP(CONCATENATE(MID($H272,1,LEN($H272)-4),"---*",$G272),'Question ClasseLeçonActTyprep'!$I:$L,4,0), IF(NOT(ISNA(VLOOKUP(CONCATENATE(MID($H272,1,LEN($H272)-5),"----*",$G272),'Question ClasseLeçonActTyprep'!$I:$L,4,0))), VLOOKUP(CONCATENATE(MID($H272,1,LEN($H272)-6),"----*",$G272),'Question ClasseLeçonActTyprep'!$I:$L,4,0), 0))))</f>
        <v>0</v>
      </c>
      <c r="N272" s="86">
        <f t="shared" si="18"/>
        <v>0</v>
      </c>
      <c r="O272" s="93" t="str">
        <f t="shared" si="19"/>
        <v>INSERT INTO `activite_clnt` (nom, description, objectif, consigne, typrep, num_activite, fk_classe_id, fk_lesson_id, fk_natureactiv_id) VALUES ('Apprendre les notions d''unité de temps : jour, semaine, mois, année - Introduction/Initiation', 'Un exercice de type QCM', '0', '', 'Q1', '3', 'GSM', 'TP', 'I');</v>
      </c>
    </row>
    <row r="273" spans="1:15" s="12" customFormat="1" ht="58" x14ac:dyDescent="0.35">
      <c r="A273" s="12" t="s">
        <v>75</v>
      </c>
      <c r="B273" s="85" t="s">
        <v>762</v>
      </c>
      <c r="C273" s="9" t="str">
        <f t="shared" si="16"/>
        <v>GSM-TP</v>
      </c>
      <c r="D273" s="85" t="s">
        <v>637</v>
      </c>
      <c r="E273" s="85" t="str">
        <f>VLOOKUP(D273,'Phase apprent &amp; Nature activ'!A$11:B$14,2,0)</f>
        <v>Introduction/Initiation</v>
      </c>
      <c r="F273" s="85">
        <v>3</v>
      </c>
      <c r="G273" s="85" t="s">
        <v>953</v>
      </c>
      <c r="H273" s="85" t="str">
        <f t="shared" si="17"/>
        <v>GSM-TP-I-3-Q2</v>
      </c>
      <c r="I273" s="48" t="str">
        <f>CONCATENATE(VLOOKUP(CONCATENATE(A273,"-",B273,"-",D273,"-",F273),'Activités par classe-leçon-nat'!G:H,2,0)," - ",E273)</f>
        <v>Apprendre les notions d'unité de temps : jour, semaine, mois, année - Introduction/Initiation</v>
      </c>
      <c r="J273" s="48">
        <f>VLOOKUP(CONCATENATE($A273,"-",$B273,"-",$D273,"-",$F273),'Activités par classe-leçon-nat'!G:J,3,0)</f>
        <v>0</v>
      </c>
      <c r="K273" s="16" t="str">
        <f>VLOOKUP(G273,'Type Exo'!A:C,3,0)</f>
        <v>Un exercice de type QCM (question alternative / trouver l'intrus)</v>
      </c>
      <c r="L273" s="48"/>
      <c r="M273" s="48">
        <f>IF(NOT(ISNA(VLOOKUP(CONCATENATE($H273,"-",$G273),'Question ClasseLeçonActTyprep'!$I:$L,4,0))), VLOOKUP(CONCATENATE($H273,"-",$G273),'Question ClasseLeçonActTyprep'!$I:$L,4,0), IF(NOT(ISNA(VLOOKUP(CONCATENATE(MID($H273,1,LEN($H273)-2),"--*",$G273),'Question ClasseLeçonActTyprep'!$I:$L,4,0))), VLOOKUP(CONCATENATE(MID($H273,1,LEN($H273)-2),"--*",$G273),'Question ClasseLeçonActTyprep'!$I:$L,4,0), IF(NOT(ISNA(VLOOKUP(CONCATENATE(MID($H273,1,LEN($H273)-4),"---*",$G273),'Question ClasseLeçonActTyprep'!$I:$L,4,0))), VLOOKUP(CONCATENATE(MID($H273,1,LEN($H273)-4),"---*",$G273),'Question ClasseLeçonActTyprep'!$I:$L,4,0), IF(NOT(ISNA(VLOOKUP(CONCATENATE(MID($H273,1,LEN($H273)-5),"----*",$G273),'Question ClasseLeçonActTyprep'!$I:$L,4,0))), VLOOKUP(CONCATENATE(MID($H273,1,LEN($H273)-6),"----*",$G273),'Question ClasseLeçonActTyprep'!$I:$L,4,0), 0))))</f>
        <v>0</v>
      </c>
      <c r="N273" s="86">
        <f t="shared" si="18"/>
        <v>0</v>
      </c>
      <c r="O273" s="93" t="str">
        <f t="shared" si="19"/>
        <v>INSERT INTO `activite_clnt` (nom, description, objectif, consigne, typrep, num_activite, fk_classe_id, fk_lesson_id, fk_natureactiv_id) VALUES ('Apprendre les notions d''unité de temps : jour, semaine, mois, année - Introduction/Initiation', 'Un exercice de type QCM (question alternative / trouver l''intrus)', '0', '', 'Q2', '3', 'GSM', 'TP', 'I');</v>
      </c>
    </row>
    <row r="274" spans="1:15" s="12" customFormat="1" ht="43.5" x14ac:dyDescent="0.35">
      <c r="A274" s="12" t="s">
        <v>75</v>
      </c>
      <c r="B274" s="85" t="s">
        <v>762</v>
      </c>
      <c r="C274" s="9" t="str">
        <f t="shared" si="16"/>
        <v>GSM-TP</v>
      </c>
      <c r="D274" s="85" t="s">
        <v>637</v>
      </c>
      <c r="E274" s="85" t="str">
        <f>VLOOKUP(D274,'Phase apprent &amp; Nature activ'!A$11:B$14,2,0)</f>
        <v>Introduction/Initiation</v>
      </c>
      <c r="F274" s="85">
        <v>3</v>
      </c>
      <c r="G274" s="85" t="s">
        <v>87</v>
      </c>
      <c r="H274" s="85" t="str">
        <f t="shared" si="17"/>
        <v>GSM-TP-I-3-M</v>
      </c>
      <c r="I274" s="48" t="str">
        <f>CONCATENATE(VLOOKUP(CONCATENATE(A274,"-",B274,"-",D274,"-",F274),'Activités par classe-leçon-nat'!G:H,2,0)," - ",E274)</f>
        <v>Apprendre les notions d'unité de temps : jour, semaine, mois, année - Introduction/Initiation</v>
      </c>
      <c r="J274" s="48">
        <f>VLOOKUP(CONCATENATE($A274,"-",$B274,"-",$D274,"-",$F274),'Activités par classe-leçon-nat'!G:J,3,0)</f>
        <v>0</v>
      </c>
      <c r="K274" s="16" t="str">
        <f>VLOOKUP(G274,'Type Exo'!A:C,3,0)</f>
        <v>Un exercice de type Memory</v>
      </c>
      <c r="L274" s="48"/>
      <c r="M274" s="48">
        <f>IF(NOT(ISNA(VLOOKUP(CONCATENATE($H274,"-",$G274),'Question ClasseLeçonActTyprep'!$I:$L,4,0))), VLOOKUP(CONCATENATE($H274,"-",$G274),'Question ClasseLeçonActTyprep'!$I:$L,4,0), IF(NOT(ISNA(VLOOKUP(CONCATENATE(MID($H274,1,LEN($H274)-2),"--*",$G274),'Question ClasseLeçonActTyprep'!$I:$L,4,0))), VLOOKUP(CONCATENATE(MID($H274,1,LEN($H274)-2),"--*",$G274),'Question ClasseLeçonActTyprep'!$I:$L,4,0), IF(NOT(ISNA(VLOOKUP(CONCATENATE(MID($H274,1,LEN($H274)-4),"---*",$G274),'Question ClasseLeçonActTyprep'!$I:$L,4,0))), VLOOKUP(CONCATENATE(MID($H274,1,LEN($H274)-4),"---*",$G274),'Question ClasseLeçonActTyprep'!$I:$L,4,0), IF(NOT(ISNA(VLOOKUP(CONCATENATE(MID($H274,1,LEN($H274)-5),"----*",$G274),'Question ClasseLeçonActTyprep'!$I:$L,4,0))), VLOOKUP(CONCATENATE(MID($H274,1,LEN($H274)-6),"----*",$G274),'Question ClasseLeçonActTyprep'!$I:$L,4,0), 0))))</f>
        <v>0</v>
      </c>
      <c r="N274" s="86">
        <f t="shared" si="18"/>
        <v>0</v>
      </c>
      <c r="O274" s="93" t="str">
        <f t="shared" si="19"/>
        <v>INSERT INTO `activite_clnt` (nom, description, objectif, consigne, typrep, num_activite, fk_classe_id, fk_lesson_id, fk_natureactiv_id) VALUES ('Apprendre les notions d''unité de temps : jour, semaine, mois, année - Introduction/Initiation', 'Un exercice de type Memory', '0', '', 'M', '3', 'GSM', 'TP', 'I');</v>
      </c>
    </row>
    <row r="275" spans="1:15" s="12" customFormat="1" ht="58" x14ac:dyDescent="0.35">
      <c r="A275" s="12" t="s">
        <v>75</v>
      </c>
      <c r="B275" s="85" t="s">
        <v>762</v>
      </c>
      <c r="C275" s="9" t="str">
        <f t="shared" si="16"/>
        <v>GSM-TP</v>
      </c>
      <c r="D275" s="85" t="s">
        <v>637</v>
      </c>
      <c r="E275" s="85" t="str">
        <f>VLOOKUP(D275,'Phase apprent &amp; Nature activ'!A$11:B$14,2,0)</f>
        <v>Introduction/Initiation</v>
      </c>
      <c r="F275" s="85">
        <v>3</v>
      </c>
      <c r="G275" s="85" t="s">
        <v>628</v>
      </c>
      <c r="H275" s="85" t="str">
        <f t="shared" si="17"/>
        <v>GSM-TP-I-3-P</v>
      </c>
      <c r="I275" s="48" t="str">
        <f>CONCATENATE(VLOOKUP(CONCATENATE(A275,"-",B275,"-",D275,"-",F275),'Activités par classe-leçon-nat'!G:H,2,0)," - ",E275)</f>
        <v>Apprendre les notions d'unité de temps : jour, semaine, mois, année - Introduction/Initiation</v>
      </c>
      <c r="J275" s="48">
        <f>VLOOKUP(CONCATENATE($A275,"-",$B275,"-",$D275,"-",$F275),'Activités par classe-leçon-nat'!G:J,3,0)</f>
        <v>0</v>
      </c>
      <c r="K275" s="16" t="str">
        <f>VLOOKUP(G275,'Type Exo'!A:C,3,0)</f>
        <v>Un exercice où il faut relier des items entre eux par paire</v>
      </c>
      <c r="L275" s="48"/>
      <c r="M275" s="48">
        <f>IF(NOT(ISNA(VLOOKUP(CONCATENATE($H275,"-",$G275),'Question ClasseLeçonActTyprep'!$I:$L,4,0))), VLOOKUP(CONCATENATE($H275,"-",$G275),'Question ClasseLeçonActTyprep'!$I:$L,4,0), IF(NOT(ISNA(VLOOKUP(CONCATENATE(MID($H275,1,LEN($H275)-2),"--*",$G275),'Question ClasseLeçonActTyprep'!$I:$L,4,0))), VLOOKUP(CONCATENATE(MID($H275,1,LEN($H275)-2),"--*",$G275),'Question ClasseLeçonActTyprep'!$I:$L,4,0), IF(NOT(ISNA(VLOOKUP(CONCATENATE(MID($H275,1,LEN($H275)-4),"---*",$G275),'Question ClasseLeçonActTyprep'!$I:$L,4,0))), VLOOKUP(CONCATENATE(MID($H275,1,LEN($H275)-4),"---*",$G275),'Question ClasseLeçonActTyprep'!$I:$L,4,0), IF(NOT(ISNA(VLOOKUP(CONCATENATE(MID($H275,1,LEN($H275)-5),"----*",$G275),'Question ClasseLeçonActTyprep'!$I:$L,4,0))), VLOOKUP(CONCATENATE(MID($H275,1,LEN($H275)-6),"----*",$G275),'Question ClasseLeçonActTyprep'!$I:$L,4,0), 0))))</f>
        <v>0</v>
      </c>
      <c r="N275" s="86">
        <f t="shared" si="18"/>
        <v>0</v>
      </c>
      <c r="O275" s="93" t="str">
        <f t="shared" si="19"/>
        <v>INSERT INTO `activite_clnt` (nom, description, objectif, consigne, typrep, num_activite, fk_classe_id, fk_lesson_id, fk_natureactiv_id) VALUES ('Apprendre les notions d''unité de temps : jour, semaine, mois, année - Introduction/Initiation', 'Un exercice où il faut relier des items entre eux par paire', '0', '', 'P', '3', 'GSM', 'TP', 'I');</v>
      </c>
    </row>
    <row r="276" spans="1:15" s="12" customFormat="1" ht="43.5" x14ac:dyDescent="0.35">
      <c r="A276" s="12" t="s">
        <v>75</v>
      </c>
      <c r="B276" s="85" t="s">
        <v>762</v>
      </c>
      <c r="C276" s="9" t="str">
        <f t="shared" si="16"/>
        <v>GSM-TP</v>
      </c>
      <c r="D276" s="85" t="s">
        <v>637</v>
      </c>
      <c r="E276" s="85" t="str">
        <f>VLOOKUP(D276,'Phase apprent &amp; Nature activ'!A$11:B$14,2,0)</f>
        <v>Introduction/Initiation</v>
      </c>
      <c r="F276" s="85">
        <v>3</v>
      </c>
      <c r="G276" s="85" t="s">
        <v>835</v>
      </c>
      <c r="H276" s="85" t="str">
        <f t="shared" si="17"/>
        <v>GSM-TP-I-3-T</v>
      </c>
      <c r="I276" s="48" t="str">
        <f>CONCATENATE(VLOOKUP(CONCATENATE(A276,"-",B276,"-",D276,"-",F276),'Activités par classe-leçon-nat'!G:H,2,0)," - ",E276)</f>
        <v>Apprendre les notions d'unité de temps : jour, semaine, mois, année - Introduction/Initiation</v>
      </c>
      <c r="J276" s="48">
        <f>VLOOKUP(CONCATENATE($A276,"-",$B276,"-",$D276,"-",$F276),'Activités par classe-leçon-nat'!G:J,3,0)</f>
        <v>0</v>
      </c>
      <c r="K276" s="16" t="str">
        <f>VLOOKUP(G276,'Type Exo'!A:C,3,0)</f>
        <v>Un exercice à trous</v>
      </c>
      <c r="L276" s="48"/>
      <c r="M276" s="48">
        <f>IF(NOT(ISNA(VLOOKUP(CONCATENATE($H276,"-",$G276),'Question ClasseLeçonActTyprep'!$I:$L,4,0))), VLOOKUP(CONCATENATE($H276,"-",$G276),'Question ClasseLeçonActTyprep'!$I:$L,4,0), IF(NOT(ISNA(VLOOKUP(CONCATENATE(MID($H276,1,LEN($H276)-2),"--*",$G276),'Question ClasseLeçonActTyprep'!$I:$L,4,0))), VLOOKUP(CONCATENATE(MID($H276,1,LEN($H276)-2),"--*",$G276),'Question ClasseLeçonActTyprep'!$I:$L,4,0), IF(NOT(ISNA(VLOOKUP(CONCATENATE(MID($H276,1,LEN($H276)-4),"---*",$G276),'Question ClasseLeçonActTyprep'!$I:$L,4,0))), VLOOKUP(CONCATENATE(MID($H276,1,LEN($H276)-4),"---*",$G276),'Question ClasseLeçonActTyprep'!$I:$L,4,0), IF(NOT(ISNA(VLOOKUP(CONCATENATE(MID($H276,1,LEN($H276)-5),"----*",$G276),'Question ClasseLeçonActTyprep'!$I:$L,4,0))), VLOOKUP(CONCATENATE(MID($H276,1,LEN($H276)-6),"----*",$G276),'Question ClasseLeçonActTyprep'!$I:$L,4,0), 0))))</f>
        <v>0</v>
      </c>
      <c r="N276" s="86">
        <f t="shared" si="18"/>
        <v>0</v>
      </c>
      <c r="O276" s="93" t="str">
        <f t="shared" si="19"/>
        <v>INSERT INTO `activite_clnt` (nom, description, objectif, consigne, typrep, num_activite, fk_classe_id, fk_lesson_id, fk_natureactiv_id) VALUES ('Apprendre les notions d''unité de temps : jour, semaine, mois, année - Introduction/Initiation', 'Un exercice à trous', '0', '', 'T', '3', 'GSM', 'TP', 'I');</v>
      </c>
    </row>
    <row r="277" spans="1:15" s="12" customFormat="1" ht="58" x14ac:dyDescent="0.35">
      <c r="A277" s="12" t="s">
        <v>75</v>
      </c>
      <c r="B277" s="85" t="s">
        <v>752</v>
      </c>
      <c r="C277" s="9" t="str">
        <f t="shared" si="16"/>
        <v>GSM-LG</v>
      </c>
      <c r="D277" s="85" t="s">
        <v>637</v>
      </c>
      <c r="E277" s="85" t="str">
        <f>VLOOKUP(D277,'Phase apprent &amp; Nature activ'!A$11:B$14,2,0)</f>
        <v>Introduction/Initiation</v>
      </c>
      <c r="F277" s="85">
        <v>1</v>
      </c>
      <c r="G277" s="85" t="s">
        <v>735</v>
      </c>
      <c r="H277" s="85" t="str">
        <f t="shared" si="17"/>
        <v>GSM-LG-I-1-B1</v>
      </c>
      <c r="I277" s="48" t="str">
        <f>CONCATENATE(VLOOKUP(CONCATENATE(A277,"-",B277,"-",D277,"-",F277),'Activités par classe-leçon-nat'!G:H,2,0)," - ",E277)</f>
        <v>Apprendre la notion de longueur, via la taille et la comparaison - Introduction/Initiation</v>
      </c>
      <c r="J277" s="48">
        <f>VLOOKUP(CONCATENATE($A277,"-",$B277,"-",$D277,"-",$F277),'Activités par classe-leçon-nat'!G:J,3,0)</f>
        <v>0</v>
      </c>
      <c r="K277" s="16" t="str">
        <f>VLOOKUP(G277,'Type Exo'!A:C,3,0)</f>
        <v>Exercice où il faut trouver la bonne réponse parmi 2 possibles</v>
      </c>
      <c r="L277" s="48"/>
      <c r="M277" s="48">
        <f>IF(NOT(ISNA(VLOOKUP(CONCATENATE($H277,"-",$G277),'Question ClasseLeçonActTyprep'!$I:$L,4,0))), VLOOKUP(CONCATENATE($H277,"-",$G277),'Question ClasseLeçonActTyprep'!$I:$L,4,0), IF(NOT(ISNA(VLOOKUP(CONCATENATE(MID($H277,1,LEN($H277)-2),"--*",$G277),'Question ClasseLeçonActTyprep'!$I:$L,4,0))), VLOOKUP(CONCATENATE(MID($H277,1,LEN($H277)-2),"--*",$G277),'Question ClasseLeçonActTyprep'!$I:$L,4,0), IF(NOT(ISNA(VLOOKUP(CONCATENATE(MID($H277,1,LEN($H277)-4),"---*",$G277),'Question ClasseLeçonActTyprep'!$I:$L,4,0))), VLOOKUP(CONCATENATE(MID($H277,1,LEN($H277)-4),"---*",$G277),'Question ClasseLeçonActTyprep'!$I:$L,4,0), IF(NOT(ISNA(VLOOKUP(CONCATENATE(MID($H277,1,LEN($H277)-5),"----*",$G277),'Question ClasseLeçonActTyprep'!$I:$L,4,0))), VLOOKUP(CONCATENATE(MID($H277,1,LEN($H277)-6),"----*",$G277),'Question ClasseLeçonActTyprep'!$I:$L,4,0), 0))))</f>
        <v>0</v>
      </c>
      <c r="N277" s="86">
        <f t="shared" si="18"/>
        <v>0</v>
      </c>
      <c r="O277" s="93" t="str">
        <f t="shared" si="19"/>
        <v>INSERT INTO `activite_clnt` (nom, description, objectif, consigne, typrep, num_activite, fk_classe_id, fk_lesson_id, fk_natureactiv_id) VALUES ('Apprendre la notion de longueur, via la taille et la comparaison - Introduction/Initiation', 'Exercice où il faut trouver la bonne réponse parmi 2 possibles', '0', '', 'B1', '1', 'GSM', 'LG', 'I');</v>
      </c>
    </row>
    <row r="278" spans="1:15" s="12" customFormat="1" ht="58" x14ac:dyDescent="0.35">
      <c r="A278" s="12" t="s">
        <v>75</v>
      </c>
      <c r="B278" s="85" t="s">
        <v>752</v>
      </c>
      <c r="C278" s="9" t="str">
        <f t="shared" si="16"/>
        <v>GSM-LG</v>
      </c>
      <c r="D278" s="85" t="s">
        <v>637</v>
      </c>
      <c r="E278" s="85" t="str">
        <f>VLOOKUP(D278,'Phase apprent &amp; Nature activ'!A$11:B$14,2,0)</f>
        <v>Introduction/Initiation</v>
      </c>
      <c r="F278" s="85">
        <v>1</v>
      </c>
      <c r="G278" s="85" t="s">
        <v>951</v>
      </c>
      <c r="H278" s="85" t="str">
        <f t="shared" si="17"/>
        <v>GSM-LG-I-1-B2</v>
      </c>
      <c r="I278" s="48" t="str">
        <f>CONCATENATE(VLOOKUP(CONCATENATE(A278,"-",B278,"-",D278,"-",F278),'Activités par classe-leçon-nat'!G:H,2,0)," - ",E278)</f>
        <v>Apprendre la notion de longueur, via la taille et la comparaison - Introduction/Initiation</v>
      </c>
      <c r="J278" s="48">
        <f>VLOOKUP(CONCATENATE($A278,"-",$B278,"-",$D278,"-",$F278),'Activités par classe-leçon-nat'!G:J,3,0)</f>
        <v>0</v>
      </c>
      <c r="K278" s="16" t="str">
        <f>VLOOKUP(G278,'Type Exo'!A:C,3,0)</f>
        <v>Exercice où il faut trouver la bonne réponse parmi 2 possibles (question alternative)</v>
      </c>
      <c r="L278" s="48"/>
      <c r="M278" s="48">
        <f>IF(NOT(ISNA(VLOOKUP(CONCATENATE($H278,"-",$G278),'Question ClasseLeçonActTyprep'!$I:$L,4,0))), VLOOKUP(CONCATENATE($H278,"-",$G278),'Question ClasseLeçonActTyprep'!$I:$L,4,0), IF(NOT(ISNA(VLOOKUP(CONCATENATE(MID($H278,1,LEN($H278)-2),"--*",$G278),'Question ClasseLeçonActTyprep'!$I:$L,4,0))), VLOOKUP(CONCATENATE(MID($H278,1,LEN($H278)-2),"--*",$G278),'Question ClasseLeçonActTyprep'!$I:$L,4,0), IF(NOT(ISNA(VLOOKUP(CONCATENATE(MID($H278,1,LEN($H278)-4),"---*",$G278),'Question ClasseLeçonActTyprep'!$I:$L,4,0))), VLOOKUP(CONCATENATE(MID($H278,1,LEN($H278)-4),"---*",$G278),'Question ClasseLeçonActTyprep'!$I:$L,4,0), IF(NOT(ISNA(VLOOKUP(CONCATENATE(MID($H278,1,LEN($H278)-5),"----*",$G278),'Question ClasseLeçonActTyprep'!$I:$L,4,0))), VLOOKUP(CONCATENATE(MID($H278,1,LEN($H278)-6),"----*",$G278),'Question ClasseLeçonActTyprep'!$I:$L,4,0), 0))))</f>
        <v>0</v>
      </c>
      <c r="N278" s="86">
        <f t="shared" si="18"/>
        <v>0</v>
      </c>
      <c r="O278" s="93" t="str">
        <f t="shared" si="19"/>
        <v>INSERT INTO `activite_clnt` (nom, description, objectif, consigne, typrep, num_activite, fk_classe_id, fk_lesson_id, fk_natureactiv_id) VALUES ('Apprendre la notion de longueur, via la taille et la comparaison - Introduction/Initiation', 'Exercice où il faut trouver la bonne réponse parmi 2 possibles (question alternative)', '0', '', 'B2', '1', 'GSM', 'LG', 'I');</v>
      </c>
    </row>
    <row r="279" spans="1:15" s="12" customFormat="1" ht="43.5" x14ac:dyDescent="0.35">
      <c r="A279" s="12" t="s">
        <v>75</v>
      </c>
      <c r="B279" s="85" t="s">
        <v>752</v>
      </c>
      <c r="C279" s="9" t="str">
        <f t="shared" si="16"/>
        <v>GSM-LG</v>
      </c>
      <c r="D279" s="85" t="s">
        <v>637</v>
      </c>
      <c r="E279" s="85" t="str">
        <f>VLOOKUP(D279,'Phase apprent &amp; Nature activ'!A$11:B$14,2,0)</f>
        <v>Introduction/Initiation</v>
      </c>
      <c r="F279" s="85">
        <v>1</v>
      </c>
      <c r="G279" s="85" t="s">
        <v>952</v>
      </c>
      <c r="H279" s="85" t="str">
        <f t="shared" si="17"/>
        <v>GSM-LG-I-1-Q1</v>
      </c>
      <c r="I279" s="48" t="str">
        <f>CONCATENATE(VLOOKUP(CONCATENATE(A279,"-",B279,"-",D279,"-",F279),'Activités par classe-leçon-nat'!G:H,2,0)," - ",E279)</f>
        <v>Apprendre la notion de longueur, via la taille et la comparaison - Introduction/Initiation</v>
      </c>
      <c r="J279" s="48">
        <f>VLOOKUP(CONCATENATE($A279,"-",$B279,"-",$D279,"-",$F279),'Activités par classe-leçon-nat'!G:J,3,0)</f>
        <v>0</v>
      </c>
      <c r="K279" s="16" t="str">
        <f>VLOOKUP(G279,'Type Exo'!A:C,3,0)</f>
        <v>Un exercice de type QCM</v>
      </c>
      <c r="L279" s="48"/>
      <c r="M279" s="48">
        <f>IF(NOT(ISNA(VLOOKUP(CONCATENATE($H279,"-",$G279),'Question ClasseLeçonActTyprep'!$I:$L,4,0))), VLOOKUP(CONCATENATE($H279,"-",$G279),'Question ClasseLeçonActTyprep'!$I:$L,4,0), IF(NOT(ISNA(VLOOKUP(CONCATENATE(MID($H279,1,LEN($H279)-2),"--*",$G279),'Question ClasseLeçonActTyprep'!$I:$L,4,0))), VLOOKUP(CONCATENATE(MID($H279,1,LEN($H279)-2),"--*",$G279),'Question ClasseLeçonActTyprep'!$I:$L,4,0), IF(NOT(ISNA(VLOOKUP(CONCATENATE(MID($H279,1,LEN($H279)-4),"---*",$G279),'Question ClasseLeçonActTyprep'!$I:$L,4,0))), VLOOKUP(CONCATENATE(MID($H279,1,LEN($H279)-4),"---*",$G279),'Question ClasseLeçonActTyprep'!$I:$L,4,0), IF(NOT(ISNA(VLOOKUP(CONCATENATE(MID($H279,1,LEN($H279)-5),"----*",$G279),'Question ClasseLeçonActTyprep'!$I:$L,4,0))), VLOOKUP(CONCATENATE(MID($H279,1,LEN($H279)-6),"----*",$G279),'Question ClasseLeçonActTyprep'!$I:$L,4,0), 0))))</f>
        <v>0</v>
      </c>
      <c r="N279" s="86">
        <f t="shared" si="18"/>
        <v>0</v>
      </c>
      <c r="O279" s="93" t="str">
        <f t="shared" si="19"/>
        <v>INSERT INTO `activite_clnt` (nom, description, objectif, consigne, typrep, num_activite, fk_classe_id, fk_lesson_id, fk_natureactiv_id) VALUES ('Apprendre la notion de longueur, via la taille et la comparaison - Introduction/Initiation', 'Un exercice de type QCM', '0', '', 'Q1', '1', 'GSM', 'LG', 'I');</v>
      </c>
    </row>
    <row r="280" spans="1:15" s="12" customFormat="1" ht="58" x14ac:dyDescent="0.35">
      <c r="A280" s="12" t="s">
        <v>75</v>
      </c>
      <c r="B280" s="85" t="s">
        <v>752</v>
      </c>
      <c r="C280" s="9" t="str">
        <f t="shared" si="16"/>
        <v>GSM-LG</v>
      </c>
      <c r="D280" s="85" t="s">
        <v>637</v>
      </c>
      <c r="E280" s="85" t="str">
        <f>VLOOKUP(D280,'Phase apprent &amp; Nature activ'!A$11:B$14,2,0)</f>
        <v>Introduction/Initiation</v>
      </c>
      <c r="F280" s="85">
        <v>1</v>
      </c>
      <c r="G280" s="85" t="s">
        <v>953</v>
      </c>
      <c r="H280" s="85" t="str">
        <f t="shared" si="17"/>
        <v>GSM-LG-I-1-Q2</v>
      </c>
      <c r="I280" s="48" t="str">
        <f>CONCATENATE(VLOOKUP(CONCATENATE(A280,"-",B280,"-",D280,"-",F280),'Activités par classe-leçon-nat'!G:H,2,0)," - ",E280)</f>
        <v>Apprendre la notion de longueur, via la taille et la comparaison - Introduction/Initiation</v>
      </c>
      <c r="J280" s="48">
        <f>VLOOKUP(CONCATENATE($A280,"-",$B280,"-",$D280,"-",$F280),'Activités par classe-leçon-nat'!G:J,3,0)</f>
        <v>0</v>
      </c>
      <c r="K280" s="16" t="str">
        <f>VLOOKUP(G280,'Type Exo'!A:C,3,0)</f>
        <v>Un exercice de type QCM (question alternative / trouver l'intrus)</v>
      </c>
      <c r="L280" s="48"/>
      <c r="M280" s="48">
        <f>IF(NOT(ISNA(VLOOKUP(CONCATENATE($H280,"-",$G280),'Question ClasseLeçonActTyprep'!$I:$L,4,0))), VLOOKUP(CONCATENATE($H280,"-",$G280),'Question ClasseLeçonActTyprep'!$I:$L,4,0), IF(NOT(ISNA(VLOOKUP(CONCATENATE(MID($H280,1,LEN($H280)-2),"--*",$G280),'Question ClasseLeçonActTyprep'!$I:$L,4,0))), VLOOKUP(CONCATENATE(MID($H280,1,LEN($H280)-2),"--*",$G280),'Question ClasseLeçonActTyprep'!$I:$L,4,0), IF(NOT(ISNA(VLOOKUP(CONCATENATE(MID($H280,1,LEN($H280)-4),"---*",$G280),'Question ClasseLeçonActTyprep'!$I:$L,4,0))), VLOOKUP(CONCATENATE(MID($H280,1,LEN($H280)-4),"---*",$G280),'Question ClasseLeçonActTyprep'!$I:$L,4,0), IF(NOT(ISNA(VLOOKUP(CONCATENATE(MID($H280,1,LEN($H280)-5),"----*",$G280),'Question ClasseLeçonActTyprep'!$I:$L,4,0))), VLOOKUP(CONCATENATE(MID($H280,1,LEN($H280)-6),"----*",$G280),'Question ClasseLeçonActTyprep'!$I:$L,4,0), 0))))</f>
        <v>0</v>
      </c>
      <c r="N280" s="86">
        <f t="shared" si="18"/>
        <v>0</v>
      </c>
      <c r="O280" s="93" t="str">
        <f t="shared" si="19"/>
        <v>INSERT INTO `activite_clnt` (nom, description, objectif, consigne, typrep, num_activite, fk_classe_id, fk_lesson_id, fk_natureactiv_id) VALUES ('Apprendre la notion de longueur, via la taille et la comparaison - Introduction/Initiation', 'Un exercice de type QCM (question alternative / trouver l''intrus)', '0', '', 'Q2', '1', 'GSM', 'LG', 'I');</v>
      </c>
    </row>
    <row r="281" spans="1:15" s="12" customFormat="1" ht="43.5" x14ac:dyDescent="0.35">
      <c r="A281" s="12" t="s">
        <v>75</v>
      </c>
      <c r="B281" s="85" t="s">
        <v>752</v>
      </c>
      <c r="C281" s="9" t="str">
        <f t="shared" si="16"/>
        <v>GSM-LG</v>
      </c>
      <c r="D281" s="85" t="s">
        <v>637</v>
      </c>
      <c r="E281" s="85" t="str">
        <f>VLOOKUP(D281,'Phase apprent &amp; Nature activ'!A$11:B$14,2,0)</f>
        <v>Introduction/Initiation</v>
      </c>
      <c r="F281" s="85">
        <v>1</v>
      </c>
      <c r="G281" s="85" t="s">
        <v>87</v>
      </c>
      <c r="H281" s="85" t="str">
        <f t="shared" si="17"/>
        <v>GSM-LG-I-1-M</v>
      </c>
      <c r="I281" s="48" t="str">
        <f>CONCATENATE(VLOOKUP(CONCATENATE(A281,"-",B281,"-",D281,"-",F281),'Activités par classe-leçon-nat'!G:H,2,0)," - ",E281)</f>
        <v>Apprendre la notion de longueur, via la taille et la comparaison - Introduction/Initiation</v>
      </c>
      <c r="J281" s="48">
        <f>VLOOKUP(CONCATENATE($A281,"-",$B281,"-",$D281,"-",$F281),'Activités par classe-leçon-nat'!G:J,3,0)</f>
        <v>0</v>
      </c>
      <c r="K281" s="16" t="str">
        <f>VLOOKUP(G281,'Type Exo'!A:C,3,0)</f>
        <v>Un exercice de type Memory</v>
      </c>
      <c r="L281" s="48"/>
      <c r="M281" s="48">
        <f>IF(NOT(ISNA(VLOOKUP(CONCATENATE($H281,"-",$G281),'Question ClasseLeçonActTyprep'!$I:$L,4,0))), VLOOKUP(CONCATENATE($H281,"-",$G281),'Question ClasseLeçonActTyprep'!$I:$L,4,0), IF(NOT(ISNA(VLOOKUP(CONCATENATE(MID($H281,1,LEN($H281)-2),"--*",$G281),'Question ClasseLeçonActTyprep'!$I:$L,4,0))), VLOOKUP(CONCATENATE(MID($H281,1,LEN($H281)-2),"--*",$G281),'Question ClasseLeçonActTyprep'!$I:$L,4,0), IF(NOT(ISNA(VLOOKUP(CONCATENATE(MID($H281,1,LEN($H281)-4),"---*",$G281),'Question ClasseLeçonActTyprep'!$I:$L,4,0))), VLOOKUP(CONCATENATE(MID($H281,1,LEN($H281)-4),"---*",$G281),'Question ClasseLeçonActTyprep'!$I:$L,4,0), IF(NOT(ISNA(VLOOKUP(CONCATENATE(MID($H281,1,LEN($H281)-5),"----*",$G281),'Question ClasseLeçonActTyprep'!$I:$L,4,0))), VLOOKUP(CONCATENATE(MID($H281,1,LEN($H281)-6),"----*",$G281),'Question ClasseLeçonActTyprep'!$I:$L,4,0), 0))))</f>
        <v>0</v>
      </c>
      <c r="N281" s="86">
        <f t="shared" si="18"/>
        <v>0</v>
      </c>
      <c r="O281" s="93" t="str">
        <f t="shared" si="19"/>
        <v>INSERT INTO `activite_clnt` (nom, description, objectif, consigne, typrep, num_activite, fk_classe_id, fk_lesson_id, fk_natureactiv_id) VALUES ('Apprendre la notion de longueur, via la taille et la comparaison - Introduction/Initiation', 'Un exercice de type Memory', '0', '', 'M', '1', 'GSM', 'LG', 'I');</v>
      </c>
    </row>
    <row r="282" spans="1:15" s="12" customFormat="1" ht="58" x14ac:dyDescent="0.35">
      <c r="A282" s="12" t="s">
        <v>75</v>
      </c>
      <c r="B282" s="85" t="s">
        <v>752</v>
      </c>
      <c r="C282" s="9" t="str">
        <f t="shared" si="16"/>
        <v>GSM-LG</v>
      </c>
      <c r="D282" s="85" t="s">
        <v>637</v>
      </c>
      <c r="E282" s="85" t="str">
        <f>VLOOKUP(D282,'Phase apprent &amp; Nature activ'!A$11:B$14,2,0)</f>
        <v>Introduction/Initiation</v>
      </c>
      <c r="F282" s="85">
        <v>1</v>
      </c>
      <c r="G282" s="85" t="s">
        <v>628</v>
      </c>
      <c r="H282" s="85" t="str">
        <f t="shared" si="17"/>
        <v>GSM-LG-I-1-P</v>
      </c>
      <c r="I282" s="48" t="str">
        <f>CONCATENATE(VLOOKUP(CONCATENATE(A282,"-",B282,"-",D282,"-",F282),'Activités par classe-leçon-nat'!G:H,2,0)," - ",E282)</f>
        <v>Apprendre la notion de longueur, via la taille et la comparaison - Introduction/Initiation</v>
      </c>
      <c r="J282" s="48">
        <f>VLOOKUP(CONCATENATE($A282,"-",$B282,"-",$D282,"-",$F282),'Activités par classe-leçon-nat'!G:J,3,0)</f>
        <v>0</v>
      </c>
      <c r="K282" s="16" t="str">
        <f>VLOOKUP(G282,'Type Exo'!A:C,3,0)</f>
        <v>Un exercice où il faut relier des items entre eux par paire</v>
      </c>
      <c r="L282" s="48"/>
      <c r="M282" s="48">
        <f>IF(NOT(ISNA(VLOOKUP(CONCATENATE($H282,"-",$G282),'Question ClasseLeçonActTyprep'!$I:$L,4,0))), VLOOKUP(CONCATENATE($H282,"-",$G282),'Question ClasseLeçonActTyprep'!$I:$L,4,0), IF(NOT(ISNA(VLOOKUP(CONCATENATE(MID($H282,1,LEN($H282)-2),"--*",$G282),'Question ClasseLeçonActTyprep'!$I:$L,4,0))), VLOOKUP(CONCATENATE(MID($H282,1,LEN($H282)-2),"--*",$G282),'Question ClasseLeçonActTyprep'!$I:$L,4,0), IF(NOT(ISNA(VLOOKUP(CONCATENATE(MID($H282,1,LEN($H282)-4),"---*",$G282),'Question ClasseLeçonActTyprep'!$I:$L,4,0))), VLOOKUP(CONCATENATE(MID($H282,1,LEN($H282)-4),"---*",$G282),'Question ClasseLeçonActTyprep'!$I:$L,4,0), IF(NOT(ISNA(VLOOKUP(CONCATENATE(MID($H282,1,LEN($H282)-5),"----*",$G282),'Question ClasseLeçonActTyprep'!$I:$L,4,0))), VLOOKUP(CONCATENATE(MID($H282,1,LEN($H282)-6),"----*",$G282),'Question ClasseLeçonActTyprep'!$I:$L,4,0), 0))))</f>
        <v>0</v>
      </c>
      <c r="N282" s="86">
        <f t="shared" si="18"/>
        <v>0</v>
      </c>
      <c r="O282" s="93" t="str">
        <f t="shared" si="19"/>
        <v>INSERT INTO `activite_clnt` (nom, description, objectif, consigne, typrep, num_activite, fk_classe_id, fk_lesson_id, fk_natureactiv_id) VALUES ('Apprendre la notion de longueur, via la taille et la comparaison - Introduction/Initiation', 'Un exercice où il faut relier des items entre eux par paire', '0', '', 'P', '1', 'GSM', 'LG', 'I');</v>
      </c>
    </row>
    <row r="283" spans="1:15" s="12" customFormat="1" ht="43.5" x14ac:dyDescent="0.35">
      <c r="A283" s="12" t="s">
        <v>75</v>
      </c>
      <c r="B283" s="85" t="s">
        <v>752</v>
      </c>
      <c r="C283" s="9" t="str">
        <f t="shared" si="16"/>
        <v>GSM-LG</v>
      </c>
      <c r="D283" s="85" t="s">
        <v>637</v>
      </c>
      <c r="E283" s="85" t="str">
        <f>VLOOKUP(D283,'Phase apprent &amp; Nature activ'!A$11:B$14,2,0)</f>
        <v>Introduction/Initiation</v>
      </c>
      <c r="F283" s="85">
        <v>1</v>
      </c>
      <c r="G283" s="85" t="s">
        <v>835</v>
      </c>
      <c r="H283" s="85" t="str">
        <f t="shared" si="17"/>
        <v>GSM-LG-I-1-T</v>
      </c>
      <c r="I283" s="48" t="str">
        <f>CONCATENATE(VLOOKUP(CONCATENATE(A283,"-",B283,"-",D283,"-",F283),'Activités par classe-leçon-nat'!G:H,2,0)," - ",E283)</f>
        <v>Apprendre la notion de longueur, via la taille et la comparaison - Introduction/Initiation</v>
      </c>
      <c r="J283" s="48">
        <f>VLOOKUP(CONCATENATE($A283,"-",$B283,"-",$D283,"-",$F283),'Activités par classe-leçon-nat'!G:J,3,0)</f>
        <v>0</v>
      </c>
      <c r="K283" s="16" t="str">
        <f>VLOOKUP(G283,'Type Exo'!A:C,3,0)</f>
        <v>Un exercice à trous</v>
      </c>
      <c r="L283" s="48"/>
      <c r="M283" s="48">
        <f>IF(NOT(ISNA(VLOOKUP(CONCATENATE($H283,"-",$G283),'Question ClasseLeçonActTyprep'!$I:$L,4,0))), VLOOKUP(CONCATENATE($H283,"-",$G283),'Question ClasseLeçonActTyprep'!$I:$L,4,0), IF(NOT(ISNA(VLOOKUP(CONCATENATE(MID($H283,1,LEN($H283)-2),"--*",$G283),'Question ClasseLeçonActTyprep'!$I:$L,4,0))), VLOOKUP(CONCATENATE(MID($H283,1,LEN($H283)-2),"--*",$G283),'Question ClasseLeçonActTyprep'!$I:$L,4,0), IF(NOT(ISNA(VLOOKUP(CONCATENATE(MID($H283,1,LEN($H283)-4),"---*",$G283),'Question ClasseLeçonActTyprep'!$I:$L,4,0))), VLOOKUP(CONCATENATE(MID($H283,1,LEN($H283)-4),"---*",$G283),'Question ClasseLeçonActTyprep'!$I:$L,4,0), IF(NOT(ISNA(VLOOKUP(CONCATENATE(MID($H283,1,LEN($H283)-5),"----*",$G283),'Question ClasseLeçonActTyprep'!$I:$L,4,0))), VLOOKUP(CONCATENATE(MID($H283,1,LEN($H283)-6),"----*",$G283),'Question ClasseLeçonActTyprep'!$I:$L,4,0), 0))))</f>
        <v>0</v>
      </c>
      <c r="N283" s="86">
        <f t="shared" si="18"/>
        <v>0</v>
      </c>
      <c r="O283" s="93" t="str">
        <f t="shared" si="19"/>
        <v>INSERT INTO `activite_clnt` (nom, description, objectif, consigne, typrep, num_activite, fk_classe_id, fk_lesson_id, fk_natureactiv_id) VALUES ('Apprendre la notion de longueur, via la taille et la comparaison - Introduction/Initiation', 'Un exercice à trous', '0', '', 'T', '1', 'GSM', 'LG', 'I');</v>
      </c>
    </row>
    <row r="284" spans="1:15" s="12" customFormat="1" ht="58" x14ac:dyDescent="0.35">
      <c r="A284" s="12" t="s">
        <v>75</v>
      </c>
      <c r="B284" s="85" t="s">
        <v>752</v>
      </c>
      <c r="C284" s="9" t="str">
        <f t="shared" si="16"/>
        <v>GSM-LG</v>
      </c>
      <c r="D284" s="85" t="s">
        <v>637</v>
      </c>
      <c r="E284" s="85" t="str">
        <f>VLOOKUP(D284,'Phase apprent &amp; Nature activ'!A$11:B$14,2,0)</f>
        <v>Introduction/Initiation</v>
      </c>
      <c r="F284" s="85">
        <v>2</v>
      </c>
      <c r="G284" s="85" t="s">
        <v>735</v>
      </c>
      <c r="H284" s="85" t="str">
        <f t="shared" si="17"/>
        <v>GSM-LG-I-2-B1</v>
      </c>
      <c r="I284" s="48" t="str">
        <f>CONCATENATE(VLOOKUP(CONCATENATE(A284,"-",B284,"-",D284,"-",F284),'Activités par classe-leçon-nat'!G:H,2,0)," - ",E284)</f>
        <v>Apprendre à estimer la longueur par comparaison avec des références connues - Introduction/Initiation</v>
      </c>
      <c r="J284" s="48">
        <f>VLOOKUP(CONCATENATE($A284,"-",$B284,"-",$D284,"-",$F284),'Activités par classe-leçon-nat'!G:J,3,0)</f>
        <v>0</v>
      </c>
      <c r="K284" s="16" t="str">
        <f>VLOOKUP(G284,'Type Exo'!A:C,3,0)</f>
        <v>Exercice où il faut trouver la bonne réponse parmi 2 possibles</v>
      </c>
      <c r="L284" s="48"/>
      <c r="M284" s="48">
        <f>IF(NOT(ISNA(VLOOKUP(CONCATENATE($H284,"-",$G284),'Question ClasseLeçonActTyprep'!$I:$L,4,0))), VLOOKUP(CONCATENATE($H284,"-",$G284),'Question ClasseLeçonActTyprep'!$I:$L,4,0), IF(NOT(ISNA(VLOOKUP(CONCATENATE(MID($H284,1,LEN($H284)-2),"--*",$G284),'Question ClasseLeçonActTyprep'!$I:$L,4,0))), VLOOKUP(CONCATENATE(MID($H284,1,LEN($H284)-2),"--*",$G284),'Question ClasseLeçonActTyprep'!$I:$L,4,0), IF(NOT(ISNA(VLOOKUP(CONCATENATE(MID($H284,1,LEN($H284)-4),"---*",$G284),'Question ClasseLeçonActTyprep'!$I:$L,4,0))), VLOOKUP(CONCATENATE(MID($H284,1,LEN($H284)-4),"---*",$G284),'Question ClasseLeçonActTyprep'!$I:$L,4,0), IF(NOT(ISNA(VLOOKUP(CONCATENATE(MID($H284,1,LEN($H284)-5),"----*",$G284),'Question ClasseLeçonActTyprep'!$I:$L,4,0))), VLOOKUP(CONCATENATE(MID($H284,1,LEN($H284)-6),"----*",$G284),'Question ClasseLeçonActTyprep'!$I:$L,4,0), 0))))</f>
        <v>0</v>
      </c>
      <c r="N284" s="86">
        <f t="shared" si="18"/>
        <v>0</v>
      </c>
      <c r="O284" s="93" t="str">
        <f t="shared" si="19"/>
        <v>INSERT INTO `activite_clnt` (nom, description, objectif, consigne, typrep, num_activite, fk_classe_id, fk_lesson_id, fk_natureactiv_id) VALUES ('Apprendre à estimer la longueur par comparaison avec des références connues - Introduction/Initiation', 'Exercice où il faut trouver la bonne réponse parmi 2 possibles', '0', '', 'B1', '2', 'GSM', 'LG', 'I');</v>
      </c>
    </row>
    <row r="285" spans="1:15" s="12" customFormat="1" ht="58" x14ac:dyDescent="0.35">
      <c r="A285" s="12" t="s">
        <v>75</v>
      </c>
      <c r="B285" s="85" t="s">
        <v>752</v>
      </c>
      <c r="C285" s="9" t="str">
        <f t="shared" si="16"/>
        <v>GSM-LG</v>
      </c>
      <c r="D285" s="85" t="s">
        <v>637</v>
      </c>
      <c r="E285" s="85" t="str">
        <f>VLOOKUP(D285,'Phase apprent &amp; Nature activ'!A$11:B$14,2,0)</f>
        <v>Introduction/Initiation</v>
      </c>
      <c r="F285" s="85">
        <v>2</v>
      </c>
      <c r="G285" s="85" t="s">
        <v>951</v>
      </c>
      <c r="H285" s="85" t="str">
        <f t="shared" si="17"/>
        <v>GSM-LG-I-2-B2</v>
      </c>
      <c r="I285" s="48" t="str">
        <f>CONCATENATE(VLOOKUP(CONCATENATE(A285,"-",B285,"-",D285,"-",F285),'Activités par classe-leçon-nat'!G:H,2,0)," - ",E285)</f>
        <v>Apprendre à estimer la longueur par comparaison avec des références connues - Introduction/Initiation</v>
      </c>
      <c r="J285" s="48">
        <f>VLOOKUP(CONCATENATE($A285,"-",$B285,"-",$D285,"-",$F285),'Activités par classe-leçon-nat'!G:J,3,0)</f>
        <v>0</v>
      </c>
      <c r="K285" s="16" t="str">
        <f>VLOOKUP(G285,'Type Exo'!A:C,3,0)</f>
        <v>Exercice où il faut trouver la bonne réponse parmi 2 possibles (question alternative)</v>
      </c>
      <c r="L285" s="48"/>
      <c r="M285" s="48">
        <f>IF(NOT(ISNA(VLOOKUP(CONCATENATE($H285,"-",$G285),'Question ClasseLeçonActTyprep'!$I:$L,4,0))), VLOOKUP(CONCATENATE($H285,"-",$G285),'Question ClasseLeçonActTyprep'!$I:$L,4,0), IF(NOT(ISNA(VLOOKUP(CONCATENATE(MID($H285,1,LEN($H285)-2),"--*",$G285),'Question ClasseLeçonActTyprep'!$I:$L,4,0))), VLOOKUP(CONCATENATE(MID($H285,1,LEN($H285)-2),"--*",$G285),'Question ClasseLeçonActTyprep'!$I:$L,4,0), IF(NOT(ISNA(VLOOKUP(CONCATENATE(MID($H285,1,LEN($H285)-4),"---*",$G285),'Question ClasseLeçonActTyprep'!$I:$L,4,0))), VLOOKUP(CONCATENATE(MID($H285,1,LEN($H285)-4),"---*",$G285),'Question ClasseLeçonActTyprep'!$I:$L,4,0), IF(NOT(ISNA(VLOOKUP(CONCATENATE(MID($H285,1,LEN($H285)-5),"----*",$G285),'Question ClasseLeçonActTyprep'!$I:$L,4,0))), VLOOKUP(CONCATENATE(MID($H285,1,LEN($H285)-6),"----*",$G285),'Question ClasseLeçonActTyprep'!$I:$L,4,0), 0))))</f>
        <v>0</v>
      </c>
      <c r="N285" s="86">
        <f t="shared" si="18"/>
        <v>0</v>
      </c>
      <c r="O285" s="93" t="str">
        <f t="shared" si="19"/>
        <v>INSERT INTO `activite_clnt` (nom, description, objectif, consigne, typrep, num_activite, fk_classe_id, fk_lesson_id, fk_natureactiv_id) VALUES ('Apprendre à estimer la longueur par comparaison avec des références connues - Introduction/Initiation', 'Exercice où il faut trouver la bonne réponse parmi 2 possibles (question alternative)', '0', '', 'B2', '2', 'GSM', 'LG', 'I');</v>
      </c>
    </row>
    <row r="286" spans="1:15" s="12" customFormat="1" ht="43.5" x14ac:dyDescent="0.35">
      <c r="A286" s="12" t="s">
        <v>75</v>
      </c>
      <c r="B286" s="85" t="s">
        <v>752</v>
      </c>
      <c r="C286" s="9" t="str">
        <f t="shared" si="16"/>
        <v>GSM-LG</v>
      </c>
      <c r="D286" s="85" t="s">
        <v>637</v>
      </c>
      <c r="E286" s="85" t="str">
        <f>VLOOKUP(D286,'Phase apprent &amp; Nature activ'!A$11:B$14,2,0)</f>
        <v>Introduction/Initiation</v>
      </c>
      <c r="F286" s="85">
        <v>2</v>
      </c>
      <c r="G286" s="85" t="s">
        <v>952</v>
      </c>
      <c r="H286" s="85" t="str">
        <f t="shared" si="17"/>
        <v>GSM-LG-I-2-Q1</v>
      </c>
      <c r="I286" s="48" t="str">
        <f>CONCATENATE(VLOOKUP(CONCATENATE(A286,"-",B286,"-",D286,"-",F286),'Activités par classe-leçon-nat'!G:H,2,0)," - ",E286)</f>
        <v>Apprendre à estimer la longueur par comparaison avec des références connues - Introduction/Initiation</v>
      </c>
      <c r="J286" s="48">
        <f>VLOOKUP(CONCATENATE($A286,"-",$B286,"-",$D286,"-",$F286),'Activités par classe-leçon-nat'!G:J,3,0)</f>
        <v>0</v>
      </c>
      <c r="K286" s="16" t="str">
        <f>VLOOKUP(G286,'Type Exo'!A:C,3,0)</f>
        <v>Un exercice de type QCM</v>
      </c>
      <c r="L286" s="48"/>
      <c r="M286" s="48">
        <f>IF(NOT(ISNA(VLOOKUP(CONCATENATE($H286,"-",$G286),'Question ClasseLeçonActTyprep'!$I:$L,4,0))), VLOOKUP(CONCATENATE($H286,"-",$G286),'Question ClasseLeçonActTyprep'!$I:$L,4,0), IF(NOT(ISNA(VLOOKUP(CONCATENATE(MID($H286,1,LEN($H286)-2),"--*",$G286),'Question ClasseLeçonActTyprep'!$I:$L,4,0))), VLOOKUP(CONCATENATE(MID($H286,1,LEN($H286)-2),"--*",$G286),'Question ClasseLeçonActTyprep'!$I:$L,4,0), IF(NOT(ISNA(VLOOKUP(CONCATENATE(MID($H286,1,LEN($H286)-4),"---*",$G286),'Question ClasseLeçonActTyprep'!$I:$L,4,0))), VLOOKUP(CONCATENATE(MID($H286,1,LEN($H286)-4),"---*",$G286),'Question ClasseLeçonActTyprep'!$I:$L,4,0), IF(NOT(ISNA(VLOOKUP(CONCATENATE(MID($H286,1,LEN($H286)-5),"----*",$G286),'Question ClasseLeçonActTyprep'!$I:$L,4,0))), VLOOKUP(CONCATENATE(MID($H286,1,LEN($H286)-6),"----*",$G286),'Question ClasseLeçonActTyprep'!$I:$L,4,0), 0))))</f>
        <v>0</v>
      </c>
      <c r="N286" s="86">
        <f t="shared" si="18"/>
        <v>0</v>
      </c>
      <c r="O286" s="93" t="str">
        <f t="shared" si="19"/>
        <v>INSERT INTO `activite_clnt` (nom, description, objectif, consigne, typrep, num_activite, fk_classe_id, fk_lesson_id, fk_natureactiv_id) VALUES ('Apprendre à estimer la longueur par comparaison avec des références connues - Introduction/Initiation', 'Un exercice de type QCM', '0', '', 'Q1', '2', 'GSM', 'LG', 'I');</v>
      </c>
    </row>
    <row r="287" spans="1:15" s="12" customFormat="1" ht="58" x14ac:dyDescent="0.35">
      <c r="A287" s="12" t="s">
        <v>75</v>
      </c>
      <c r="B287" s="85" t="s">
        <v>752</v>
      </c>
      <c r="C287" s="9" t="str">
        <f t="shared" si="16"/>
        <v>GSM-LG</v>
      </c>
      <c r="D287" s="85" t="s">
        <v>637</v>
      </c>
      <c r="E287" s="85" t="str">
        <f>VLOOKUP(D287,'Phase apprent &amp; Nature activ'!A$11:B$14,2,0)</f>
        <v>Introduction/Initiation</v>
      </c>
      <c r="F287" s="85">
        <v>2</v>
      </c>
      <c r="G287" s="85" t="s">
        <v>953</v>
      </c>
      <c r="H287" s="85" t="str">
        <f t="shared" si="17"/>
        <v>GSM-LG-I-2-Q2</v>
      </c>
      <c r="I287" s="48" t="str">
        <f>CONCATENATE(VLOOKUP(CONCATENATE(A287,"-",B287,"-",D287,"-",F287),'Activités par classe-leçon-nat'!G:H,2,0)," - ",E287)</f>
        <v>Apprendre à estimer la longueur par comparaison avec des références connues - Introduction/Initiation</v>
      </c>
      <c r="J287" s="48">
        <f>VLOOKUP(CONCATENATE($A287,"-",$B287,"-",$D287,"-",$F287),'Activités par classe-leçon-nat'!G:J,3,0)</f>
        <v>0</v>
      </c>
      <c r="K287" s="16" t="str">
        <f>VLOOKUP(G287,'Type Exo'!A:C,3,0)</f>
        <v>Un exercice de type QCM (question alternative / trouver l'intrus)</v>
      </c>
      <c r="L287" s="48"/>
      <c r="M287" s="48">
        <f>IF(NOT(ISNA(VLOOKUP(CONCATENATE($H287,"-",$G287),'Question ClasseLeçonActTyprep'!$I:$L,4,0))), VLOOKUP(CONCATENATE($H287,"-",$G287),'Question ClasseLeçonActTyprep'!$I:$L,4,0), IF(NOT(ISNA(VLOOKUP(CONCATENATE(MID($H287,1,LEN($H287)-2),"--*",$G287),'Question ClasseLeçonActTyprep'!$I:$L,4,0))), VLOOKUP(CONCATENATE(MID($H287,1,LEN($H287)-2),"--*",$G287),'Question ClasseLeçonActTyprep'!$I:$L,4,0), IF(NOT(ISNA(VLOOKUP(CONCATENATE(MID($H287,1,LEN($H287)-4),"---*",$G287),'Question ClasseLeçonActTyprep'!$I:$L,4,0))), VLOOKUP(CONCATENATE(MID($H287,1,LEN($H287)-4),"---*",$G287),'Question ClasseLeçonActTyprep'!$I:$L,4,0), IF(NOT(ISNA(VLOOKUP(CONCATENATE(MID($H287,1,LEN($H287)-5),"----*",$G287),'Question ClasseLeçonActTyprep'!$I:$L,4,0))), VLOOKUP(CONCATENATE(MID($H287,1,LEN($H287)-6),"----*",$G287),'Question ClasseLeçonActTyprep'!$I:$L,4,0), 0))))</f>
        <v>0</v>
      </c>
      <c r="N287" s="86">
        <f t="shared" si="18"/>
        <v>0</v>
      </c>
      <c r="O287" s="93" t="str">
        <f t="shared" si="19"/>
        <v>INSERT INTO `activite_clnt` (nom, description, objectif, consigne, typrep, num_activite, fk_classe_id, fk_lesson_id, fk_natureactiv_id) VALUES ('Apprendre à estimer la longueur par comparaison avec des références connues - Introduction/Initiation', 'Un exercice de type QCM (question alternative / trouver l''intrus)', '0', '', 'Q2', '2', 'GSM', 'LG', 'I');</v>
      </c>
    </row>
    <row r="288" spans="1:15" s="12" customFormat="1" ht="43.5" x14ac:dyDescent="0.35">
      <c r="A288" s="12" t="s">
        <v>75</v>
      </c>
      <c r="B288" s="85" t="s">
        <v>752</v>
      </c>
      <c r="C288" s="9" t="str">
        <f t="shared" si="16"/>
        <v>GSM-LG</v>
      </c>
      <c r="D288" s="85" t="s">
        <v>637</v>
      </c>
      <c r="E288" s="85" t="str">
        <f>VLOOKUP(D288,'Phase apprent &amp; Nature activ'!A$11:B$14,2,0)</f>
        <v>Introduction/Initiation</v>
      </c>
      <c r="F288" s="85">
        <v>2</v>
      </c>
      <c r="G288" s="85" t="s">
        <v>87</v>
      </c>
      <c r="H288" s="85" t="str">
        <f t="shared" si="17"/>
        <v>GSM-LG-I-2-M</v>
      </c>
      <c r="I288" s="48" t="str">
        <f>CONCATENATE(VLOOKUP(CONCATENATE(A288,"-",B288,"-",D288,"-",F288),'Activités par classe-leçon-nat'!G:H,2,0)," - ",E288)</f>
        <v>Apprendre à estimer la longueur par comparaison avec des références connues - Introduction/Initiation</v>
      </c>
      <c r="J288" s="48">
        <f>VLOOKUP(CONCATENATE($A288,"-",$B288,"-",$D288,"-",$F288),'Activités par classe-leçon-nat'!G:J,3,0)</f>
        <v>0</v>
      </c>
      <c r="K288" s="16" t="str">
        <f>VLOOKUP(G288,'Type Exo'!A:C,3,0)</f>
        <v>Un exercice de type Memory</v>
      </c>
      <c r="L288" s="48"/>
      <c r="M288" s="48">
        <f>IF(NOT(ISNA(VLOOKUP(CONCATENATE($H288,"-",$G288),'Question ClasseLeçonActTyprep'!$I:$L,4,0))), VLOOKUP(CONCATENATE($H288,"-",$G288),'Question ClasseLeçonActTyprep'!$I:$L,4,0), IF(NOT(ISNA(VLOOKUP(CONCATENATE(MID($H288,1,LEN($H288)-2),"--*",$G288),'Question ClasseLeçonActTyprep'!$I:$L,4,0))), VLOOKUP(CONCATENATE(MID($H288,1,LEN($H288)-2),"--*",$G288),'Question ClasseLeçonActTyprep'!$I:$L,4,0), IF(NOT(ISNA(VLOOKUP(CONCATENATE(MID($H288,1,LEN($H288)-4),"---*",$G288),'Question ClasseLeçonActTyprep'!$I:$L,4,0))), VLOOKUP(CONCATENATE(MID($H288,1,LEN($H288)-4),"---*",$G288),'Question ClasseLeçonActTyprep'!$I:$L,4,0), IF(NOT(ISNA(VLOOKUP(CONCATENATE(MID($H288,1,LEN($H288)-5),"----*",$G288),'Question ClasseLeçonActTyprep'!$I:$L,4,0))), VLOOKUP(CONCATENATE(MID($H288,1,LEN($H288)-6),"----*",$G288),'Question ClasseLeçonActTyprep'!$I:$L,4,0), 0))))</f>
        <v>0</v>
      </c>
      <c r="N288" s="86">
        <f t="shared" si="18"/>
        <v>0</v>
      </c>
      <c r="O288" s="93" t="str">
        <f t="shared" si="19"/>
        <v>INSERT INTO `activite_clnt` (nom, description, objectif, consigne, typrep, num_activite, fk_classe_id, fk_lesson_id, fk_natureactiv_id) VALUES ('Apprendre à estimer la longueur par comparaison avec des références connues - Introduction/Initiation', 'Un exercice de type Memory', '0', '', 'M', '2', 'GSM', 'LG', 'I');</v>
      </c>
    </row>
    <row r="289" spans="1:15" s="12" customFormat="1" ht="58" x14ac:dyDescent="0.35">
      <c r="A289" s="12" t="s">
        <v>75</v>
      </c>
      <c r="B289" s="85" t="s">
        <v>752</v>
      </c>
      <c r="C289" s="9" t="str">
        <f t="shared" si="16"/>
        <v>GSM-LG</v>
      </c>
      <c r="D289" s="85" t="s">
        <v>637</v>
      </c>
      <c r="E289" s="85" t="str">
        <f>VLOOKUP(D289,'Phase apprent &amp; Nature activ'!A$11:B$14,2,0)</f>
        <v>Introduction/Initiation</v>
      </c>
      <c r="F289" s="85">
        <v>2</v>
      </c>
      <c r="G289" s="85" t="s">
        <v>628</v>
      </c>
      <c r="H289" s="85" t="str">
        <f t="shared" si="17"/>
        <v>GSM-LG-I-2-P</v>
      </c>
      <c r="I289" s="48" t="str">
        <f>CONCATENATE(VLOOKUP(CONCATENATE(A289,"-",B289,"-",D289,"-",F289),'Activités par classe-leçon-nat'!G:H,2,0)," - ",E289)</f>
        <v>Apprendre à estimer la longueur par comparaison avec des références connues - Introduction/Initiation</v>
      </c>
      <c r="J289" s="48">
        <f>VLOOKUP(CONCATENATE($A289,"-",$B289,"-",$D289,"-",$F289),'Activités par classe-leçon-nat'!G:J,3,0)</f>
        <v>0</v>
      </c>
      <c r="K289" s="16" t="str">
        <f>VLOOKUP(G289,'Type Exo'!A:C,3,0)</f>
        <v>Un exercice où il faut relier des items entre eux par paire</v>
      </c>
      <c r="L289" s="48"/>
      <c r="M289" s="48">
        <f>IF(NOT(ISNA(VLOOKUP(CONCATENATE($H289,"-",$G289),'Question ClasseLeçonActTyprep'!$I:$L,4,0))), VLOOKUP(CONCATENATE($H289,"-",$G289),'Question ClasseLeçonActTyprep'!$I:$L,4,0), IF(NOT(ISNA(VLOOKUP(CONCATENATE(MID($H289,1,LEN($H289)-2),"--*",$G289),'Question ClasseLeçonActTyprep'!$I:$L,4,0))), VLOOKUP(CONCATENATE(MID($H289,1,LEN($H289)-2),"--*",$G289),'Question ClasseLeçonActTyprep'!$I:$L,4,0), IF(NOT(ISNA(VLOOKUP(CONCATENATE(MID($H289,1,LEN($H289)-4),"---*",$G289),'Question ClasseLeçonActTyprep'!$I:$L,4,0))), VLOOKUP(CONCATENATE(MID($H289,1,LEN($H289)-4),"---*",$G289),'Question ClasseLeçonActTyprep'!$I:$L,4,0), IF(NOT(ISNA(VLOOKUP(CONCATENATE(MID($H289,1,LEN($H289)-5),"----*",$G289),'Question ClasseLeçonActTyprep'!$I:$L,4,0))), VLOOKUP(CONCATENATE(MID($H289,1,LEN($H289)-6),"----*",$G289),'Question ClasseLeçonActTyprep'!$I:$L,4,0), 0))))</f>
        <v>0</v>
      </c>
      <c r="N289" s="86">
        <f t="shared" si="18"/>
        <v>0</v>
      </c>
      <c r="O289" s="93" t="str">
        <f t="shared" si="19"/>
        <v>INSERT INTO `activite_clnt` (nom, description, objectif, consigne, typrep, num_activite, fk_classe_id, fk_lesson_id, fk_natureactiv_id) VALUES ('Apprendre à estimer la longueur par comparaison avec des références connues - Introduction/Initiation', 'Un exercice où il faut relier des items entre eux par paire', '0', '', 'P', '2', 'GSM', 'LG', 'I');</v>
      </c>
    </row>
    <row r="290" spans="1:15" s="12" customFormat="1" ht="43.5" x14ac:dyDescent="0.35">
      <c r="A290" s="12" t="s">
        <v>75</v>
      </c>
      <c r="B290" s="85" t="s">
        <v>752</v>
      </c>
      <c r="C290" s="9" t="str">
        <f t="shared" si="16"/>
        <v>GSM-LG</v>
      </c>
      <c r="D290" s="85" t="s">
        <v>637</v>
      </c>
      <c r="E290" s="85" t="str">
        <f>VLOOKUP(D290,'Phase apprent &amp; Nature activ'!A$11:B$14,2,0)</f>
        <v>Introduction/Initiation</v>
      </c>
      <c r="F290" s="85">
        <v>2</v>
      </c>
      <c r="G290" s="85" t="s">
        <v>835</v>
      </c>
      <c r="H290" s="85" t="str">
        <f t="shared" si="17"/>
        <v>GSM-LG-I-2-T</v>
      </c>
      <c r="I290" s="48" t="str">
        <f>CONCATENATE(VLOOKUP(CONCATENATE(A290,"-",B290,"-",D290,"-",F290),'Activités par classe-leçon-nat'!G:H,2,0)," - ",E290)</f>
        <v>Apprendre à estimer la longueur par comparaison avec des références connues - Introduction/Initiation</v>
      </c>
      <c r="J290" s="48">
        <f>VLOOKUP(CONCATENATE($A290,"-",$B290,"-",$D290,"-",$F290),'Activités par classe-leçon-nat'!G:J,3,0)</f>
        <v>0</v>
      </c>
      <c r="K290" s="16" t="str">
        <f>VLOOKUP(G290,'Type Exo'!A:C,3,0)</f>
        <v>Un exercice à trous</v>
      </c>
      <c r="L290" s="48"/>
      <c r="M290" s="48">
        <f>IF(NOT(ISNA(VLOOKUP(CONCATENATE($H290,"-",$G290),'Question ClasseLeçonActTyprep'!$I:$L,4,0))), VLOOKUP(CONCATENATE($H290,"-",$G290),'Question ClasseLeçonActTyprep'!$I:$L,4,0), IF(NOT(ISNA(VLOOKUP(CONCATENATE(MID($H290,1,LEN($H290)-2),"--*",$G290),'Question ClasseLeçonActTyprep'!$I:$L,4,0))), VLOOKUP(CONCATENATE(MID($H290,1,LEN($H290)-2),"--*",$G290),'Question ClasseLeçonActTyprep'!$I:$L,4,0), IF(NOT(ISNA(VLOOKUP(CONCATENATE(MID($H290,1,LEN($H290)-4),"---*",$G290),'Question ClasseLeçonActTyprep'!$I:$L,4,0))), VLOOKUP(CONCATENATE(MID($H290,1,LEN($H290)-4),"---*",$G290),'Question ClasseLeçonActTyprep'!$I:$L,4,0), IF(NOT(ISNA(VLOOKUP(CONCATENATE(MID($H290,1,LEN($H290)-5),"----*",$G290),'Question ClasseLeçonActTyprep'!$I:$L,4,0))), VLOOKUP(CONCATENATE(MID($H290,1,LEN($H290)-6),"----*",$G290),'Question ClasseLeçonActTyprep'!$I:$L,4,0), 0))))</f>
        <v>0</v>
      </c>
      <c r="N290" s="86">
        <f t="shared" si="18"/>
        <v>0</v>
      </c>
      <c r="O290" s="93" t="str">
        <f t="shared" si="19"/>
        <v>INSERT INTO `activite_clnt` (nom, description, objectif, consigne, typrep, num_activite, fk_classe_id, fk_lesson_id, fk_natureactiv_id) VALUES ('Apprendre à estimer la longueur par comparaison avec des références connues - Introduction/Initiation', 'Un exercice à trous', '0', '', 'T', '2', 'GSM', 'LG', 'I');</v>
      </c>
    </row>
    <row r="291" spans="1:15" s="12" customFormat="1" ht="72.5" x14ac:dyDescent="0.35">
      <c r="A291" s="12" t="s">
        <v>75</v>
      </c>
      <c r="B291" s="85" t="s">
        <v>752</v>
      </c>
      <c r="C291" s="9" t="str">
        <f t="shared" si="16"/>
        <v>GSM-LG</v>
      </c>
      <c r="D291" s="85" t="s">
        <v>628</v>
      </c>
      <c r="E291" s="85" t="str">
        <f>VLOOKUP(D291,'Phase apprent &amp; Nature activ'!A$11:B$14,2,0)</f>
        <v>Problème</v>
      </c>
      <c r="F291" s="85">
        <v>1</v>
      </c>
      <c r="G291" s="85" t="s">
        <v>735</v>
      </c>
      <c r="H291" s="85" t="str">
        <f t="shared" si="17"/>
        <v>GSM-LG-P-1-B1</v>
      </c>
      <c r="I291" s="48" t="str">
        <f>CONCATENATE(VLOOKUP(CONCATENATE(A291,"-",B291,"-",D291,"-",F291),'Activités par classe-leçon-nat'!G:H,2,0)," - ",E291)</f>
        <v>Comprendre que la longueur dépend si l'objet est étiré ou pêle-mêle (exemple pelote de laine ou ficelle; personne debout ou assise; voiture normale ou transformée en cube) - Problème</v>
      </c>
      <c r="J291" s="48">
        <f>VLOOKUP(CONCATENATE($A291,"-",$B291,"-",$D291,"-",$F291),'Activités par classe-leçon-nat'!G:J,3,0)</f>
        <v>0</v>
      </c>
      <c r="K291" s="16" t="str">
        <f>VLOOKUP(G291,'Type Exo'!A:C,3,0)</f>
        <v>Exercice où il faut trouver la bonne réponse parmi 2 possibles</v>
      </c>
      <c r="L291" s="48"/>
      <c r="M291" s="48">
        <f>IF(NOT(ISNA(VLOOKUP(CONCATENATE($H291,"-",$G291),'Question ClasseLeçonActTyprep'!$I:$L,4,0))), VLOOKUP(CONCATENATE($H291,"-",$G291),'Question ClasseLeçonActTyprep'!$I:$L,4,0), IF(NOT(ISNA(VLOOKUP(CONCATENATE(MID($H291,1,LEN($H291)-2),"--*",$G291),'Question ClasseLeçonActTyprep'!$I:$L,4,0))), VLOOKUP(CONCATENATE(MID($H291,1,LEN($H291)-2),"--*",$G291),'Question ClasseLeçonActTyprep'!$I:$L,4,0), IF(NOT(ISNA(VLOOKUP(CONCATENATE(MID($H291,1,LEN($H291)-4),"---*",$G291),'Question ClasseLeçonActTyprep'!$I:$L,4,0))), VLOOKUP(CONCATENATE(MID($H291,1,LEN($H291)-4),"---*",$G291),'Question ClasseLeçonActTyprep'!$I:$L,4,0), IF(NOT(ISNA(VLOOKUP(CONCATENATE(MID($H291,1,LEN($H291)-5),"----*",$G291),'Question ClasseLeçonActTyprep'!$I:$L,4,0))), VLOOKUP(CONCATENATE(MID($H291,1,LEN($H291)-6),"----*",$G291),'Question ClasseLeçonActTyprep'!$I:$L,4,0), 0))))</f>
        <v>0</v>
      </c>
      <c r="N291" s="86">
        <f t="shared" si="18"/>
        <v>0</v>
      </c>
      <c r="O291"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'Exercice où il faut trouver la bonne réponse parmi 2 possibles', '0', '', 'B1', '1', 'GSM', 'LG', 'P');</v>
      </c>
    </row>
    <row r="292" spans="1:15" s="12" customFormat="1" ht="72.5" x14ac:dyDescent="0.35">
      <c r="A292" s="12" t="s">
        <v>75</v>
      </c>
      <c r="B292" s="85" t="s">
        <v>752</v>
      </c>
      <c r="C292" s="9" t="str">
        <f t="shared" si="16"/>
        <v>GSM-LG</v>
      </c>
      <c r="D292" s="85" t="s">
        <v>628</v>
      </c>
      <c r="E292" s="85" t="str">
        <f>VLOOKUP(D292,'Phase apprent &amp; Nature activ'!A$11:B$14,2,0)</f>
        <v>Problème</v>
      </c>
      <c r="F292" s="85">
        <v>1</v>
      </c>
      <c r="G292" s="85" t="s">
        <v>951</v>
      </c>
      <c r="H292" s="85" t="str">
        <f t="shared" si="17"/>
        <v>GSM-LG-P-1-B2</v>
      </c>
      <c r="I292" s="48" t="str">
        <f>CONCATENATE(VLOOKUP(CONCATENATE(A292,"-",B292,"-",D292,"-",F292),'Activités par classe-leçon-nat'!G:H,2,0)," - ",E292)</f>
        <v>Comprendre que la longueur dépend si l'objet est étiré ou pêle-mêle (exemple pelote de laine ou ficelle; personne debout ou assise; voiture normale ou transformée en cube) - Problème</v>
      </c>
      <c r="J292" s="48">
        <f>VLOOKUP(CONCATENATE($A292,"-",$B292,"-",$D292,"-",$F292),'Activités par classe-leçon-nat'!G:J,3,0)</f>
        <v>0</v>
      </c>
      <c r="K292" s="16" t="str">
        <f>VLOOKUP(G292,'Type Exo'!A:C,3,0)</f>
        <v>Exercice où il faut trouver la bonne réponse parmi 2 possibles (question alternative)</v>
      </c>
      <c r="L292" s="48"/>
      <c r="M292" s="48">
        <f>IF(NOT(ISNA(VLOOKUP(CONCATENATE($H292,"-",$G292),'Question ClasseLeçonActTyprep'!$I:$L,4,0))), VLOOKUP(CONCATENATE($H292,"-",$G292),'Question ClasseLeçonActTyprep'!$I:$L,4,0), IF(NOT(ISNA(VLOOKUP(CONCATENATE(MID($H292,1,LEN($H292)-2),"--*",$G292),'Question ClasseLeçonActTyprep'!$I:$L,4,0))), VLOOKUP(CONCATENATE(MID($H292,1,LEN($H292)-2),"--*",$G292),'Question ClasseLeçonActTyprep'!$I:$L,4,0), IF(NOT(ISNA(VLOOKUP(CONCATENATE(MID($H292,1,LEN($H292)-4),"---*",$G292),'Question ClasseLeçonActTyprep'!$I:$L,4,0))), VLOOKUP(CONCATENATE(MID($H292,1,LEN($H292)-4),"---*",$G292),'Question ClasseLeçonActTyprep'!$I:$L,4,0), IF(NOT(ISNA(VLOOKUP(CONCATENATE(MID($H292,1,LEN($H292)-5),"----*",$G292),'Question ClasseLeçonActTyprep'!$I:$L,4,0))), VLOOKUP(CONCATENATE(MID($H292,1,LEN($H292)-6),"----*",$G292),'Question ClasseLeçonActTyprep'!$I:$L,4,0), 0))))</f>
        <v>0</v>
      </c>
      <c r="N292" s="86">
        <f t="shared" si="18"/>
        <v>0</v>
      </c>
      <c r="O292"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'Exercice où il faut trouver la bonne réponse parmi 2 possibles (question alternative)', '0', '', 'B2', '1', 'GSM', 'LG', 'P');</v>
      </c>
    </row>
    <row r="293" spans="1:15" s="12" customFormat="1" ht="58" x14ac:dyDescent="0.35">
      <c r="A293" s="12" t="s">
        <v>75</v>
      </c>
      <c r="B293" s="85" t="s">
        <v>752</v>
      </c>
      <c r="C293" s="9" t="str">
        <f t="shared" si="16"/>
        <v>GSM-LG</v>
      </c>
      <c r="D293" s="85" t="s">
        <v>628</v>
      </c>
      <c r="E293" s="85" t="str">
        <f>VLOOKUP(D293,'Phase apprent &amp; Nature activ'!A$11:B$14,2,0)</f>
        <v>Problème</v>
      </c>
      <c r="F293" s="85">
        <v>1</v>
      </c>
      <c r="G293" s="85" t="s">
        <v>952</v>
      </c>
      <c r="H293" s="85" t="str">
        <f t="shared" si="17"/>
        <v>GSM-LG-P-1-Q1</v>
      </c>
      <c r="I293" s="48" t="str">
        <f>CONCATENATE(VLOOKUP(CONCATENATE(A293,"-",B293,"-",D293,"-",F293),'Activités par classe-leçon-nat'!G:H,2,0)," - ",E293)</f>
        <v>Comprendre que la longueur dépend si l'objet est étiré ou pêle-mêle (exemple pelote de laine ou ficelle; personne debout ou assise; voiture normale ou transformée en cube) - Problème</v>
      </c>
      <c r="J293" s="48">
        <f>VLOOKUP(CONCATENATE($A293,"-",$B293,"-",$D293,"-",$F293),'Activités par classe-leçon-nat'!G:J,3,0)</f>
        <v>0</v>
      </c>
      <c r="K293" s="16" t="str">
        <f>VLOOKUP(G293,'Type Exo'!A:C,3,0)</f>
        <v>Un exercice de type QCM</v>
      </c>
      <c r="L293" s="48"/>
      <c r="M293" s="48">
        <f>IF(NOT(ISNA(VLOOKUP(CONCATENATE($H293,"-",$G293),'Question ClasseLeçonActTyprep'!$I:$L,4,0))), VLOOKUP(CONCATENATE($H293,"-",$G293),'Question ClasseLeçonActTyprep'!$I:$L,4,0), IF(NOT(ISNA(VLOOKUP(CONCATENATE(MID($H293,1,LEN($H293)-2),"--*",$G293),'Question ClasseLeçonActTyprep'!$I:$L,4,0))), VLOOKUP(CONCATENATE(MID($H293,1,LEN($H293)-2),"--*",$G293),'Question ClasseLeçonActTyprep'!$I:$L,4,0), IF(NOT(ISNA(VLOOKUP(CONCATENATE(MID($H293,1,LEN($H293)-4),"---*",$G293),'Question ClasseLeçonActTyprep'!$I:$L,4,0))), VLOOKUP(CONCATENATE(MID($H293,1,LEN($H293)-4),"---*",$G293),'Question ClasseLeçonActTyprep'!$I:$L,4,0), IF(NOT(ISNA(VLOOKUP(CONCATENATE(MID($H293,1,LEN($H293)-5),"----*",$G293),'Question ClasseLeçonActTyprep'!$I:$L,4,0))), VLOOKUP(CONCATENATE(MID($H293,1,LEN($H293)-6),"----*",$G293),'Question ClasseLeçonActTyprep'!$I:$L,4,0), 0))))</f>
        <v>0</v>
      </c>
      <c r="N293" s="86">
        <f t="shared" si="18"/>
        <v>0</v>
      </c>
      <c r="O293"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'Un exercice de type QCM', '0', '', 'Q1', '1', 'GSM', 'LG', 'P');</v>
      </c>
    </row>
    <row r="294" spans="1:15" s="12" customFormat="1" ht="72.5" x14ac:dyDescent="0.35">
      <c r="A294" s="12" t="s">
        <v>75</v>
      </c>
      <c r="B294" s="85" t="s">
        <v>752</v>
      </c>
      <c r="C294" s="9" t="str">
        <f t="shared" si="16"/>
        <v>GSM-LG</v>
      </c>
      <c r="D294" s="85" t="s">
        <v>628</v>
      </c>
      <c r="E294" s="85" t="str">
        <f>VLOOKUP(D294,'Phase apprent &amp; Nature activ'!A$11:B$14,2,0)</f>
        <v>Problème</v>
      </c>
      <c r="F294" s="85">
        <v>1</v>
      </c>
      <c r="G294" s="85" t="s">
        <v>953</v>
      </c>
      <c r="H294" s="85" t="str">
        <f t="shared" si="17"/>
        <v>GSM-LG-P-1-Q2</v>
      </c>
      <c r="I294" s="48" t="str">
        <f>CONCATENATE(VLOOKUP(CONCATENATE(A294,"-",B294,"-",D294,"-",F294),'Activités par classe-leçon-nat'!G:H,2,0)," - ",E294)</f>
        <v>Comprendre que la longueur dépend si l'objet est étiré ou pêle-mêle (exemple pelote de laine ou ficelle; personne debout ou assise; voiture normale ou transformée en cube) - Problème</v>
      </c>
      <c r="J294" s="48">
        <f>VLOOKUP(CONCATENATE($A294,"-",$B294,"-",$D294,"-",$F294),'Activités par classe-leçon-nat'!G:J,3,0)</f>
        <v>0</v>
      </c>
      <c r="K294" s="16" t="str">
        <f>VLOOKUP(G294,'Type Exo'!A:C,3,0)</f>
        <v>Un exercice de type QCM (question alternative / trouver l'intrus)</v>
      </c>
      <c r="L294" s="48"/>
      <c r="M294" s="48">
        <f>IF(NOT(ISNA(VLOOKUP(CONCATENATE($H294,"-",$G294),'Question ClasseLeçonActTyprep'!$I:$L,4,0))), VLOOKUP(CONCATENATE($H294,"-",$G294),'Question ClasseLeçonActTyprep'!$I:$L,4,0), IF(NOT(ISNA(VLOOKUP(CONCATENATE(MID($H294,1,LEN($H294)-2),"--*",$G294),'Question ClasseLeçonActTyprep'!$I:$L,4,0))), VLOOKUP(CONCATENATE(MID($H294,1,LEN($H294)-2),"--*",$G294),'Question ClasseLeçonActTyprep'!$I:$L,4,0), IF(NOT(ISNA(VLOOKUP(CONCATENATE(MID($H294,1,LEN($H294)-4),"---*",$G294),'Question ClasseLeçonActTyprep'!$I:$L,4,0))), VLOOKUP(CONCATENATE(MID($H294,1,LEN($H294)-4),"---*",$G294),'Question ClasseLeçonActTyprep'!$I:$L,4,0), IF(NOT(ISNA(VLOOKUP(CONCATENATE(MID($H294,1,LEN($H294)-5),"----*",$G294),'Question ClasseLeçonActTyprep'!$I:$L,4,0))), VLOOKUP(CONCATENATE(MID($H294,1,LEN($H294)-6),"----*",$G294),'Question ClasseLeçonActTyprep'!$I:$L,4,0), 0))))</f>
        <v>0</v>
      </c>
      <c r="N294" s="86">
        <f t="shared" si="18"/>
        <v>0</v>
      </c>
      <c r="O294"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'Un exercice de type QCM (question alternative / trouver l''intrus)', '0', '', 'Q2', '1', 'GSM', 'LG', 'P');</v>
      </c>
    </row>
    <row r="295" spans="1:15" s="12" customFormat="1" ht="58" x14ac:dyDescent="0.35">
      <c r="A295" s="12" t="s">
        <v>75</v>
      </c>
      <c r="B295" s="85" t="s">
        <v>752</v>
      </c>
      <c r="C295" s="9" t="str">
        <f t="shared" si="16"/>
        <v>GSM-LG</v>
      </c>
      <c r="D295" s="85" t="s">
        <v>628</v>
      </c>
      <c r="E295" s="85" t="str">
        <f>VLOOKUP(D295,'Phase apprent &amp; Nature activ'!A$11:B$14,2,0)</f>
        <v>Problème</v>
      </c>
      <c r="F295" s="85">
        <v>1</v>
      </c>
      <c r="G295" s="85" t="s">
        <v>87</v>
      </c>
      <c r="H295" s="85" t="str">
        <f t="shared" si="17"/>
        <v>GSM-LG-P-1-M</v>
      </c>
      <c r="I295" s="48" t="str">
        <f>CONCATENATE(VLOOKUP(CONCATENATE(A295,"-",B295,"-",D295,"-",F295),'Activités par classe-leçon-nat'!G:H,2,0)," - ",E295)</f>
        <v>Comprendre que la longueur dépend si l'objet est étiré ou pêle-mêle (exemple pelote de laine ou ficelle; personne debout ou assise; voiture normale ou transformée en cube) - Problème</v>
      </c>
      <c r="J295" s="48">
        <f>VLOOKUP(CONCATENATE($A295,"-",$B295,"-",$D295,"-",$F295),'Activités par classe-leçon-nat'!G:J,3,0)</f>
        <v>0</v>
      </c>
      <c r="K295" s="16" t="str">
        <f>VLOOKUP(G295,'Type Exo'!A:C,3,0)</f>
        <v>Un exercice de type Memory</v>
      </c>
      <c r="L295" s="48"/>
      <c r="M295" s="48">
        <f>IF(NOT(ISNA(VLOOKUP(CONCATENATE($H295,"-",$G295),'Question ClasseLeçonActTyprep'!$I:$L,4,0))), VLOOKUP(CONCATENATE($H295,"-",$G295),'Question ClasseLeçonActTyprep'!$I:$L,4,0), IF(NOT(ISNA(VLOOKUP(CONCATENATE(MID($H295,1,LEN($H295)-2),"--*",$G295),'Question ClasseLeçonActTyprep'!$I:$L,4,0))), VLOOKUP(CONCATENATE(MID($H295,1,LEN($H295)-2),"--*",$G295),'Question ClasseLeçonActTyprep'!$I:$L,4,0), IF(NOT(ISNA(VLOOKUP(CONCATENATE(MID($H295,1,LEN($H295)-4),"---*",$G295),'Question ClasseLeçonActTyprep'!$I:$L,4,0))), VLOOKUP(CONCATENATE(MID($H295,1,LEN($H295)-4),"---*",$G295),'Question ClasseLeçonActTyprep'!$I:$L,4,0), IF(NOT(ISNA(VLOOKUP(CONCATENATE(MID($H295,1,LEN($H295)-5),"----*",$G295),'Question ClasseLeçonActTyprep'!$I:$L,4,0))), VLOOKUP(CONCATENATE(MID($H295,1,LEN($H295)-6),"----*",$G295),'Question ClasseLeçonActTyprep'!$I:$L,4,0), 0))))</f>
        <v>0</v>
      </c>
      <c r="N295" s="86">
        <f t="shared" si="18"/>
        <v>0</v>
      </c>
      <c r="O295"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'Un exercice de type Memory', '0', '', 'M', '1', 'GSM', 'LG', 'P');</v>
      </c>
    </row>
    <row r="296" spans="1:15" s="12" customFormat="1" ht="58" x14ac:dyDescent="0.35">
      <c r="A296" s="12" t="s">
        <v>75</v>
      </c>
      <c r="B296" s="85" t="s">
        <v>752</v>
      </c>
      <c r="C296" s="9" t="str">
        <f t="shared" si="16"/>
        <v>GSM-LG</v>
      </c>
      <c r="D296" s="85" t="s">
        <v>628</v>
      </c>
      <c r="E296" s="85" t="str">
        <f>VLOOKUP(D296,'Phase apprent &amp; Nature activ'!A$11:B$14,2,0)</f>
        <v>Problème</v>
      </c>
      <c r="F296" s="85">
        <v>1</v>
      </c>
      <c r="G296" s="85" t="s">
        <v>628</v>
      </c>
      <c r="H296" s="85" t="str">
        <f t="shared" si="17"/>
        <v>GSM-LG-P-1-P</v>
      </c>
      <c r="I296" s="48" t="str">
        <f>CONCATENATE(VLOOKUP(CONCATENATE(A296,"-",B296,"-",D296,"-",F296),'Activités par classe-leçon-nat'!G:H,2,0)," - ",E296)</f>
        <v>Comprendre que la longueur dépend si l'objet est étiré ou pêle-mêle (exemple pelote de laine ou ficelle; personne debout ou assise; voiture normale ou transformée en cube) - Problème</v>
      </c>
      <c r="J296" s="48">
        <f>VLOOKUP(CONCATENATE($A296,"-",$B296,"-",$D296,"-",$F296),'Activités par classe-leçon-nat'!G:J,3,0)</f>
        <v>0</v>
      </c>
      <c r="K296" s="16" t="str">
        <f>VLOOKUP(G296,'Type Exo'!A:C,3,0)</f>
        <v>Un exercice où il faut relier des items entre eux par paire</v>
      </c>
      <c r="L296" s="48"/>
      <c r="M296" s="48">
        <f>IF(NOT(ISNA(VLOOKUP(CONCATENATE($H296,"-",$G296),'Question ClasseLeçonActTyprep'!$I:$L,4,0))), VLOOKUP(CONCATENATE($H296,"-",$G296),'Question ClasseLeçonActTyprep'!$I:$L,4,0), IF(NOT(ISNA(VLOOKUP(CONCATENATE(MID($H296,1,LEN($H296)-2),"--*",$G296),'Question ClasseLeçonActTyprep'!$I:$L,4,0))), VLOOKUP(CONCATENATE(MID($H296,1,LEN($H296)-2),"--*",$G296),'Question ClasseLeçonActTyprep'!$I:$L,4,0), IF(NOT(ISNA(VLOOKUP(CONCATENATE(MID($H296,1,LEN($H296)-4),"---*",$G296),'Question ClasseLeçonActTyprep'!$I:$L,4,0))), VLOOKUP(CONCATENATE(MID($H296,1,LEN($H296)-4),"---*",$G296),'Question ClasseLeçonActTyprep'!$I:$L,4,0), IF(NOT(ISNA(VLOOKUP(CONCATENATE(MID($H296,1,LEN($H296)-5),"----*",$G296),'Question ClasseLeçonActTyprep'!$I:$L,4,0))), VLOOKUP(CONCATENATE(MID($H296,1,LEN($H296)-6),"----*",$G296),'Question ClasseLeçonActTyprep'!$I:$L,4,0), 0))))</f>
        <v>0</v>
      </c>
      <c r="N296" s="86">
        <f t="shared" si="18"/>
        <v>0</v>
      </c>
      <c r="O296"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'Un exercice où il faut relier des items entre eux par paire', '0', '', 'P', '1', 'GSM', 'LG', 'P');</v>
      </c>
    </row>
    <row r="297" spans="1:15" s="12" customFormat="1" ht="58" x14ac:dyDescent="0.35">
      <c r="A297" s="12" t="s">
        <v>75</v>
      </c>
      <c r="B297" s="85" t="s">
        <v>752</v>
      </c>
      <c r="C297" s="9" t="str">
        <f t="shared" si="16"/>
        <v>GSM-LG</v>
      </c>
      <c r="D297" s="85" t="s">
        <v>628</v>
      </c>
      <c r="E297" s="85" t="str">
        <f>VLOOKUP(D297,'Phase apprent &amp; Nature activ'!A$11:B$14,2,0)</f>
        <v>Problème</v>
      </c>
      <c r="F297" s="85">
        <v>1</v>
      </c>
      <c r="G297" s="85" t="s">
        <v>835</v>
      </c>
      <c r="H297" s="85" t="str">
        <f t="shared" si="17"/>
        <v>GSM-LG-P-1-T</v>
      </c>
      <c r="I297" s="48" t="str">
        <f>CONCATENATE(VLOOKUP(CONCATENATE(A297,"-",B297,"-",D297,"-",F297),'Activités par classe-leçon-nat'!G:H,2,0)," - ",E297)</f>
        <v>Comprendre que la longueur dépend si l'objet est étiré ou pêle-mêle (exemple pelote de laine ou ficelle; personne debout ou assise; voiture normale ou transformée en cube) - Problème</v>
      </c>
      <c r="J297" s="48">
        <f>VLOOKUP(CONCATENATE($A297,"-",$B297,"-",$D297,"-",$F297),'Activités par classe-leçon-nat'!G:J,3,0)</f>
        <v>0</v>
      </c>
      <c r="K297" s="16" t="str">
        <f>VLOOKUP(G297,'Type Exo'!A:C,3,0)</f>
        <v>Un exercice à trous</v>
      </c>
      <c r="L297" s="48"/>
      <c r="M297" s="48">
        <f>IF(NOT(ISNA(VLOOKUP(CONCATENATE($H297,"-",$G297),'Question ClasseLeçonActTyprep'!$I:$L,4,0))), VLOOKUP(CONCATENATE($H297,"-",$G297),'Question ClasseLeçonActTyprep'!$I:$L,4,0), IF(NOT(ISNA(VLOOKUP(CONCATENATE(MID($H297,1,LEN($H297)-2),"--*",$G297),'Question ClasseLeçonActTyprep'!$I:$L,4,0))), VLOOKUP(CONCATENATE(MID($H297,1,LEN($H297)-2),"--*",$G297),'Question ClasseLeçonActTyprep'!$I:$L,4,0), IF(NOT(ISNA(VLOOKUP(CONCATENATE(MID($H297,1,LEN($H297)-4),"---*",$G297),'Question ClasseLeçonActTyprep'!$I:$L,4,0))), VLOOKUP(CONCATENATE(MID($H297,1,LEN($H297)-4),"---*",$G297),'Question ClasseLeçonActTyprep'!$I:$L,4,0), IF(NOT(ISNA(VLOOKUP(CONCATENATE(MID($H297,1,LEN($H297)-5),"----*",$G297),'Question ClasseLeçonActTyprep'!$I:$L,4,0))), VLOOKUP(CONCATENATE(MID($H297,1,LEN($H297)-6),"----*",$G297),'Question ClasseLeçonActTyprep'!$I:$L,4,0), 0))))</f>
        <v>0</v>
      </c>
      <c r="N297" s="86">
        <f t="shared" si="18"/>
        <v>0</v>
      </c>
      <c r="O297" s="93" t="str">
        <f t="shared" si="19"/>
        <v>INSERT INTO `activite_clnt` (nom, description, objectif, consigne, typrep, num_activite, fk_classe_id, fk_lesson_id, fk_natureactiv_id) VALUES ('Comprendre que la longueur dépend si l''objet est étiré ou pêle-mêle (exemple pelote de laine ou ficelle; personne debout ou assise; voiture normale ou transformée en cube) - Problème', 'Un exercice à trous', '0', '', 'T', '1', 'GSM', 'LG', 'P');</v>
      </c>
    </row>
    <row r="298" spans="1:15" s="12" customFormat="1" ht="29" x14ac:dyDescent="0.35">
      <c r="A298" s="12" t="s">
        <v>77</v>
      </c>
      <c r="B298" s="9" t="s">
        <v>656</v>
      </c>
      <c r="C298" s="9" t="str">
        <f t="shared" si="16"/>
        <v>CP-CD</v>
      </c>
      <c r="D298" s="9" t="s">
        <v>637</v>
      </c>
      <c r="E298" s="9" t="str">
        <f>VLOOKUP(D298,'Phase apprent &amp; Nature activ'!A$11:B$14,2,0)</f>
        <v>Introduction/Initiation</v>
      </c>
      <c r="F298" s="9">
        <v>1</v>
      </c>
      <c r="G298" s="9"/>
      <c r="H298" s="85" t="str">
        <f t="shared" si="17"/>
        <v>CP-CD-I-1-</v>
      </c>
      <c r="I298" s="16" t="str">
        <f>CONCATENATE(VLOOKUP(CONCATENATE(A298,"-",B298,"-",D298,"-",F298),'Activités par classe-leçon-nat'!G:H,2,0)," - ",E298)</f>
        <v>Apprendre la comptine des nombres - Introduction/Initiation</v>
      </c>
      <c r="J298" s="16" t="str">
        <f>VLOOKUP(CONCATENATE($A298,"-",$B298,"-",$D298,"-",$F298),'Activités par classe-leçon-nat'!G:J,3,0)</f>
        <v>L'enfant doit réciter les nombres jusqu'à 100</v>
      </c>
      <c r="K298" s="16" t="e">
        <f>VLOOKUP(G298,'Type Exo'!A:C,3,0)</f>
        <v>#N/A</v>
      </c>
      <c r="L298" s="16"/>
      <c r="M298" s="48">
        <f>IF(NOT(ISNA(VLOOKUP(CONCATENATE($H298,"-",$G298),'Question ClasseLeçonActTyprep'!$I:$L,4,0))), VLOOKUP(CONCATENATE($H298,"-",$G298),'Question ClasseLeçonActTyprep'!$I:$L,4,0), IF(NOT(ISNA(VLOOKUP(CONCATENATE(MID($H298,1,LEN($H298)-2),"--*",$G298),'Question ClasseLeçonActTyprep'!$I:$L,4,0))), VLOOKUP(CONCATENATE(MID($H298,1,LEN($H298)-2),"--*",$G298),'Question ClasseLeçonActTyprep'!$I:$L,4,0), IF(NOT(ISNA(VLOOKUP(CONCATENATE(MID($H298,1,LEN($H298)-4),"---*",$G298),'Question ClasseLeçonActTyprep'!$I:$L,4,0))), VLOOKUP(CONCATENATE(MID($H298,1,LEN($H298)-4),"---*",$G298),'Question ClasseLeçonActTyprep'!$I:$L,4,0), IF(NOT(ISNA(VLOOKUP(CONCATENATE(MID($H298,1,LEN($H298)-5),"----*",$G298),'Question ClasseLeçonActTyprep'!$I:$L,4,0))), VLOOKUP(CONCATENATE(MID($H298,1,LEN($H298)-6),"----*",$G298),'Question ClasseLeçonActTyprep'!$I:$L,4,0), 0))))</f>
        <v>0</v>
      </c>
      <c r="N298" s="86">
        <f t="shared" si="18"/>
        <v>0</v>
      </c>
      <c r="O298" s="93" t="e">
        <f t="shared" si="19"/>
        <v>#N/A</v>
      </c>
    </row>
    <row r="299" spans="1:15" s="12" customFormat="1" ht="29" x14ac:dyDescent="0.35">
      <c r="A299" s="12" t="s">
        <v>77</v>
      </c>
      <c r="B299" s="9" t="s">
        <v>656</v>
      </c>
      <c r="C299" s="9" t="str">
        <f t="shared" si="16"/>
        <v>CP-CD</v>
      </c>
      <c r="D299" s="9" t="s">
        <v>637</v>
      </c>
      <c r="E299" s="9" t="str">
        <f>VLOOKUP(D299,'Phase apprent &amp; Nature activ'!A$11:B$14,2,0)</f>
        <v>Introduction/Initiation</v>
      </c>
      <c r="F299" s="9">
        <v>2</v>
      </c>
      <c r="G299" s="9"/>
      <c r="H299" s="85" t="str">
        <f t="shared" si="17"/>
        <v>CP-CD-I-2-</v>
      </c>
      <c r="I299" s="16" t="str">
        <f>CONCATENATE(VLOOKUP(CONCATENATE(A299,"-",B299,"-",D299,"-",F299),'Activités par classe-leçon-nat'!G:H,2,0)," - ",E299)</f>
        <v>Apprendre à dénombrer = associer le pointage avec la comptine des nombres - Introduction/Initiation</v>
      </c>
      <c r="J299" s="16" t="str">
        <f>VLOOKUP(CONCATENATE($A299,"-",$B299,"-",$D299,"-",$F299),'Activités par classe-leçon-nat'!G:J,3,0)</f>
        <v>L'enfant doit réciter les nombres jusqu'à 100</v>
      </c>
      <c r="K299" s="16" t="e">
        <f>VLOOKUP(G299,'Type Exo'!A:C,3,0)</f>
        <v>#N/A</v>
      </c>
      <c r="L299" s="16"/>
      <c r="M299" s="48">
        <f>IF(NOT(ISNA(VLOOKUP(CONCATENATE($H299,"-",$G299),'Question ClasseLeçonActTyprep'!$I:$L,4,0))), VLOOKUP(CONCATENATE($H299,"-",$G299),'Question ClasseLeçonActTyprep'!$I:$L,4,0), IF(NOT(ISNA(VLOOKUP(CONCATENATE(MID($H299,1,LEN($H299)-2),"--*",$G299),'Question ClasseLeçonActTyprep'!$I:$L,4,0))), VLOOKUP(CONCATENATE(MID($H299,1,LEN($H299)-2),"--*",$G299),'Question ClasseLeçonActTyprep'!$I:$L,4,0), IF(NOT(ISNA(VLOOKUP(CONCATENATE(MID($H299,1,LEN($H299)-4),"---*",$G299),'Question ClasseLeçonActTyprep'!$I:$L,4,0))), VLOOKUP(CONCATENATE(MID($H299,1,LEN($H299)-4),"---*",$G299),'Question ClasseLeçonActTyprep'!$I:$L,4,0), IF(NOT(ISNA(VLOOKUP(CONCATENATE(MID($H299,1,LEN($H299)-5),"----*",$G299),'Question ClasseLeçonActTyprep'!$I:$L,4,0))), VLOOKUP(CONCATENATE(MID($H299,1,LEN($H299)-6),"----*",$G299),'Question ClasseLeçonActTyprep'!$I:$L,4,0), 0))))</f>
        <v>0</v>
      </c>
      <c r="N299" s="86">
        <f t="shared" si="18"/>
        <v>0</v>
      </c>
      <c r="O299" s="93" t="e">
        <f t="shared" si="19"/>
        <v>#N/A</v>
      </c>
    </row>
    <row r="300" spans="1:15" s="87" customFormat="1" ht="58" x14ac:dyDescent="0.35">
      <c r="A300" s="12" t="s">
        <v>77</v>
      </c>
      <c r="B300" s="85" t="s">
        <v>656</v>
      </c>
      <c r="C300" s="9" t="str">
        <f t="shared" si="16"/>
        <v>CP-CD</v>
      </c>
      <c r="D300" s="85" t="s">
        <v>87</v>
      </c>
      <c r="E300" s="85" t="str">
        <f>VLOOKUP(D300,'Phase apprent &amp; Nature activ'!A$11:B$14,2,0)</f>
        <v>Manipulation/Entrainement</v>
      </c>
      <c r="F300" s="85">
        <v>1</v>
      </c>
      <c r="G300" s="85" t="s">
        <v>735</v>
      </c>
      <c r="H300" s="85" t="str">
        <f t="shared" si="17"/>
        <v>CP-CD-M-1-B1</v>
      </c>
      <c r="I300" s="48" t="str">
        <f>CONCATENATE(VLOOKUP(CONCATENATE(A300,"-",B300,"-",D300,"-",F300),'Activités par classe-leçon-nat'!G:H,2,0)," - ",E300)</f>
        <v>Apprendre à compter sur les doigts - Manipulation/Entrainement</v>
      </c>
      <c r="J300" s="48" t="str">
        <f>VLOOKUP(CONCATENATE($A300,"-",$B300,"-",$D300,"-",$F300),'Activités par classe-leçon-nat'!G:J,3,0)</f>
        <v>L'enfant doit savoir compter sur ses doigts</v>
      </c>
      <c r="K300" s="48" t="str">
        <f>VLOOKUP(G300,'Type Exo'!A:C,3,0)</f>
        <v>Exercice où il faut trouver la bonne réponse parmi 2 possibles</v>
      </c>
      <c r="L300" s="48" t="s">
        <v>950</v>
      </c>
      <c r="M300" s="48">
        <f>IF(NOT(ISNA(VLOOKUP(CONCATENATE($H300,"-",$G300),'Question ClasseLeçonActTyprep'!$I:$L,4,0))), VLOOKUP(CONCATENATE($H300,"-",$G300),'Question ClasseLeçonActTyprep'!$I:$L,4,0), IF(NOT(ISNA(VLOOKUP(CONCATENATE(MID($H300,1,LEN($H300)-2),"--*",$G300),'Question ClasseLeçonActTyprep'!$I:$L,4,0))), VLOOKUP(CONCATENATE(MID($H300,1,LEN($H300)-2),"--*",$G300),'Question ClasseLeçonActTyprep'!$I:$L,4,0), IF(NOT(ISNA(VLOOKUP(CONCATENATE(MID($H300,1,LEN($H300)-4),"---*",$G300),'Question ClasseLeçonActTyprep'!$I:$L,4,0))), VLOOKUP(CONCATENATE(MID($H300,1,LEN($H300)-4),"---*",$G300),'Question ClasseLeçonActTyprep'!$I:$L,4,0), IF(NOT(ISNA(VLOOKUP(CONCATENATE(MID($H300,1,LEN($H300)-5),"----*",$G300),'Question ClasseLeçonActTyprep'!$I:$L,4,0))), VLOOKUP(CONCATENATE(MID($H300,1,LEN($H300)-6),"----*",$G300),'Question ClasseLeçonActTyprep'!$I:$L,4,0), 0))))</f>
        <v>0</v>
      </c>
      <c r="N300" s="86" t="str">
        <f t="shared" si="18"/>
        <v>Combien de doigts vois-tu ?</v>
      </c>
      <c r="O300" s="93" t="str">
        <f t="shared" si="19"/>
        <v>INSERT INTO `activite_clnt` (nom, description, objectif, consigne, typrep, num_activite, fk_classe_id, fk_lesson_id, fk_natureactiv_id) VALUES ('Apprendre à compter sur les doigts - Manipulation/Entrainement', 'Exercice où il faut trouver la bonne réponse parmi 2 possibles', 'L''enfant doit savoir compter sur ses doigts', 'Combien de doigts vois-tu ?', 'B1', '1', 'CP', 'CD', 'M');</v>
      </c>
    </row>
    <row r="301" spans="1:15" s="87" customFormat="1" ht="58" x14ac:dyDescent="0.35">
      <c r="A301" s="12" t="s">
        <v>77</v>
      </c>
      <c r="B301" s="85" t="s">
        <v>656</v>
      </c>
      <c r="C301" s="9" t="str">
        <f t="shared" si="16"/>
        <v>CP-CD</v>
      </c>
      <c r="D301" s="85" t="s">
        <v>87</v>
      </c>
      <c r="E301" s="85" t="str">
        <f>VLOOKUP(D301,'Phase apprent &amp; Nature activ'!A$11:B$14,2,0)</f>
        <v>Manipulation/Entrainement</v>
      </c>
      <c r="F301" s="85">
        <v>1</v>
      </c>
      <c r="G301" s="85" t="s">
        <v>951</v>
      </c>
      <c r="H301" s="85" t="str">
        <f t="shared" si="17"/>
        <v>CP-CD-M-1-B2</v>
      </c>
      <c r="I301" s="48" t="str">
        <f>CONCATENATE(VLOOKUP(CONCATENATE(A301,"-",B301,"-",D301,"-",F301),'Activités par classe-leçon-nat'!G:H,2,0)," - ",E301)</f>
        <v>Apprendre à compter sur les doigts - Manipulation/Entrainement</v>
      </c>
      <c r="J301" s="48" t="str">
        <f>VLOOKUP(CONCATENATE($A301,"-",$B301,"-",$D301,"-",$F301),'Activités par classe-leçon-nat'!G:J,3,0)</f>
        <v>L'enfant doit savoir compter sur ses doigts</v>
      </c>
      <c r="K301" s="48" t="str">
        <f>VLOOKUP(G301,'Type Exo'!A:C,3,0)</f>
        <v>Exercice où il faut trouver la bonne réponse parmi 2 possibles (question alternative)</v>
      </c>
      <c r="L301" s="48" t="s">
        <v>950</v>
      </c>
      <c r="M301" s="48">
        <f>IF(NOT(ISNA(VLOOKUP(CONCATENATE($H301,"-",$G301),'Question ClasseLeçonActTyprep'!$I:$L,4,0))), VLOOKUP(CONCATENATE($H301,"-",$G301),'Question ClasseLeçonActTyprep'!$I:$L,4,0), IF(NOT(ISNA(VLOOKUP(CONCATENATE(MID($H301,1,LEN($H301)-2),"--*",$G301),'Question ClasseLeçonActTyprep'!$I:$L,4,0))), VLOOKUP(CONCATENATE(MID($H301,1,LEN($H301)-2),"--*",$G301),'Question ClasseLeçonActTyprep'!$I:$L,4,0), IF(NOT(ISNA(VLOOKUP(CONCATENATE(MID($H301,1,LEN($H301)-4),"---*",$G301),'Question ClasseLeçonActTyprep'!$I:$L,4,0))), VLOOKUP(CONCATENATE(MID($H301,1,LEN($H301)-4),"---*",$G301),'Question ClasseLeçonActTyprep'!$I:$L,4,0), IF(NOT(ISNA(VLOOKUP(CONCATENATE(MID($H301,1,LEN($H301)-5),"----*",$G301),'Question ClasseLeçonActTyprep'!$I:$L,4,0))), VLOOKUP(CONCATENATE(MID($H301,1,LEN($H301)-6),"----*",$G301),'Question ClasseLeçonActTyprep'!$I:$L,4,0), 0))))</f>
        <v>0</v>
      </c>
      <c r="N301" s="86" t="str">
        <f t="shared" si="18"/>
        <v>Combien de doigts vois-tu ?</v>
      </c>
      <c r="O301" s="93" t="str">
        <f t="shared" si="19"/>
        <v>INSERT INTO `activite_clnt` (nom, description, objectif, consigne, typrep, num_activite, fk_classe_id, fk_lesson_id, fk_natureactiv_id) VALUES ('Apprendre à compter sur les doigts - Manipulation/Entrainement', 'Exercice où il faut trouver la bonne réponse parmi 2 possibles (question alternative)', 'L''enfant doit savoir compter sur ses doigts', 'Combien de doigts vois-tu ?', 'B2', '1', 'CP', 'CD', 'M');</v>
      </c>
    </row>
    <row r="302" spans="1:15" s="87" customFormat="1" ht="58" x14ac:dyDescent="0.35">
      <c r="A302" s="12" t="s">
        <v>77</v>
      </c>
      <c r="B302" s="85" t="s">
        <v>656</v>
      </c>
      <c r="C302" s="9" t="str">
        <f t="shared" si="16"/>
        <v>CP-CD</v>
      </c>
      <c r="D302" s="85" t="s">
        <v>87</v>
      </c>
      <c r="E302" s="85" t="str">
        <f>VLOOKUP(D302,'Phase apprent &amp; Nature activ'!A$11:B$14,2,0)</f>
        <v>Manipulation/Entrainement</v>
      </c>
      <c r="F302" s="85">
        <v>1</v>
      </c>
      <c r="G302" s="85" t="s">
        <v>952</v>
      </c>
      <c r="H302" s="85" t="str">
        <f t="shared" si="17"/>
        <v>CP-CD-M-1-Q1</v>
      </c>
      <c r="I302" s="48" t="str">
        <f>CONCATENATE(VLOOKUP(CONCATENATE(A302,"-",B302,"-",D302,"-",F302),'Activités par classe-leçon-nat'!G:H,2,0)," - ",E302)</f>
        <v>Apprendre à compter sur les doigts - Manipulation/Entrainement</v>
      </c>
      <c r="J302" s="48" t="str">
        <f>VLOOKUP(CONCATENATE($A302,"-",$B302,"-",$D302,"-",$F302),'Activités par classe-leçon-nat'!G:J,3,0)</f>
        <v>L'enfant doit savoir compter sur ses doigts</v>
      </c>
      <c r="K302" s="48" t="str">
        <f>VLOOKUP(G302,'Type Exo'!A:C,3,0)</f>
        <v>Un exercice de type QCM</v>
      </c>
      <c r="L302" s="48" t="s">
        <v>950</v>
      </c>
      <c r="M302" s="48">
        <f>IF(NOT(ISNA(VLOOKUP(CONCATENATE($H302,"-",$G302),'Question ClasseLeçonActTyprep'!$I:$L,4,0))), VLOOKUP(CONCATENATE($H302,"-",$G302),'Question ClasseLeçonActTyprep'!$I:$L,4,0), IF(NOT(ISNA(VLOOKUP(CONCATENATE(MID($H302,1,LEN($H302)-2),"--*",$G302),'Question ClasseLeçonActTyprep'!$I:$L,4,0))), VLOOKUP(CONCATENATE(MID($H302,1,LEN($H302)-2),"--*",$G302),'Question ClasseLeçonActTyprep'!$I:$L,4,0), IF(NOT(ISNA(VLOOKUP(CONCATENATE(MID($H302,1,LEN($H302)-4),"---*",$G302),'Question ClasseLeçonActTyprep'!$I:$L,4,0))), VLOOKUP(CONCATENATE(MID($H302,1,LEN($H302)-4),"---*",$G302),'Question ClasseLeçonActTyprep'!$I:$L,4,0), IF(NOT(ISNA(VLOOKUP(CONCATENATE(MID($H302,1,LEN($H302)-5),"----*",$G302),'Question ClasseLeçonActTyprep'!$I:$L,4,0))), VLOOKUP(CONCATENATE(MID($H302,1,LEN($H302)-6),"----*",$G302),'Question ClasseLeçonActTyprep'!$I:$L,4,0), 0))))</f>
        <v>0</v>
      </c>
      <c r="N302" s="86" t="str">
        <f t="shared" si="18"/>
        <v>Combien de doigts vois-tu ?</v>
      </c>
      <c r="O302" s="93" t="str">
        <f t="shared" si="19"/>
        <v>INSERT INTO `activite_clnt` (nom, description, objectif, consigne, typrep, num_activite, fk_classe_id, fk_lesson_id, fk_natureactiv_id) VALUES ('Apprendre à compter sur les doigts - Manipulation/Entrainement', 'Un exercice de type QCM', 'L''enfant doit savoir compter sur ses doigts', 'Combien de doigts vois-tu ?', 'Q1', '1', 'CP', 'CD', 'M');</v>
      </c>
    </row>
    <row r="303" spans="1:15" s="87" customFormat="1" ht="58" x14ac:dyDescent="0.35">
      <c r="A303" s="12" t="s">
        <v>77</v>
      </c>
      <c r="B303" s="85" t="s">
        <v>656</v>
      </c>
      <c r="C303" s="9" t="str">
        <f t="shared" si="16"/>
        <v>CP-CD</v>
      </c>
      <c r="D303" s="85" t="s">
        <v>87</v>
      </c>
      <c r="E303" s="85" t="str">
        <f>VLOOKUP(D303,'Phase apprent &amp; Nature activ'!A$11:B$14,2,0)</f>
        <v>Manipulation/Entrainement</v>
      </c>
      <c r="F303" s="85">
        <v>1</v>
      </c>
      <c r="G303" s="85" t="s">
        <v>953</v>
      </c>
      <c r="H303" s="85" t="str">
        <f t="shared" si="17"/>
        <v>CP-CD-M-1-Q2</v>
      </c>
      <c r="I303" s="48" t="str">
        <f>CONCATENATE(VLOOKUP(CONCATENATE(A303,"-",B303,"-",D303,"-",F303),'Activités par classe-leçon-nat'!G:H,2,0)," - ",E303)</f>
        <v>Apprendre à compter sur les doigts - Manipulation/Entrainement</v>
      </c>
      <c r="J303" s="48" t="str">
        <f>VLOOKUP(CONCATENATE($A303,"-",$B303,"-",$D303,"-",$F303),'Activités par classe-leçon-nat'!G:J,3,0)</f>
        <v>L'enfant doit savoir compter sur ses doigts</v>
      </c>
      <c r="K303" s="48" t="str">
        <f>VLOOKUP(G303,'Type Exo'!A:C,3,0)</f>
        <v>Un exercice de type QCM (question alternative / trouver l'intrus)</v>
      </c>
      <c r="L303" s="48" t="s">
        <v>950</v>
      </c>
      <c r="M303" s="48">
        <f>IF(NOT(ISNA(VLOOKUP(CONCATENATE($H303,"-",$G303),'Question ClasseLeçonActTyprep'!$I:$L,4,0))), VLOOKUP(CONCATENATE($H303,"-",$G303),'Question ClasseLeçonActTyprep'!$I:$L,4,0), IF(NOT(ISNA(VLOOKUP(CONCATENATE(MID($H303,1,LEN($H303)-2),"--*",$G303),'Question ClasseLeçonActTyprep'!$I:$L,4,0))), VLOOKUP(CONCATENATE(MID($H303,1,LEN($H303)-2),"--*",$G303),'Question ClasseLeçonActTyprep'!$I:$L,4,0), IF(NOT(ISNA(VLOOKUP(CONCATENATE(MID($H303,1,LEN($H303)-4),"---*",$G303),'Question ClasseLeçonActTyprep'!$I:$L,4,0))), VLOOKUP(CONCATENATE(MID($H303,1,LEN($H303)-4),"---*",$G303),'Question ClasseLeçonActTyprep'!$I:$L,4,0), IF(NOT(ISNA(VLOOKUP(CONCATENATE(MID($H303,1,LEN($H303)-5),"----*",$G303),'Question ClasseLeçonActTyprep'!$I:$L,4,0))), VLOOKUP(CONCATENATE(MID($H303,1,LEN($H303)-6),"----*",$G303),'Question ClasseLeçonActTyprep'!$I:$L,4,0), 0))))</f>
        <v>0</v>
      </c>
      <c r="N303" s="86" t="str">
        <f t="shared" si="18"/>
        <v>Combien de doigts vois-tu ?</v>
      </c>
      <c r="O303" s="93" t="str">
        <f t="shared" si="19"/>
        <v>INSERT INTO `activite_clnt` (nom, description, objectif, consigne, typrep, num_activite, fk_classe_id, fk_lesson_id, fk_natureactiv_id) VALUES ('Apprendre à compter sur les doigts - Manipulation/Entrainement', 'Un exercice de type QCM (question alternative / trouver l''intrus)', 'L''enfant doit savoir compter sur ses doigts', 'Combien de doigts vois-tu ?', 'Q2', '1', 'CP', 'CD', 'M');</v>
      </c>
    </row>
    <row r="304" spans="1:15" s="87" customFormat="1" ht="58" x14ac:dyDescent="0.35">
      <c r="A304" s="12" t="s">
        <v>77</v>
      </c>
      <c r="B304" s="85" t="s">
        <v>656</v>
      </c>
      <c r="C304" s="9" t="str">
        <f t="shared" si="16"/>
        <v>CP-CD</v>
      </c>
      <c r="D304" s="85" t="s">
        <v>87</v>
      </c>
      <c r="E304" s="85" t="str">
        <f>VLOOKUP(D304,'Phase apprent &amp; Nature activ'!A$11:B$14,2,0)</f>
        <v>Manipulation/Entrainement</v>
      </c>
      <c r="F304" s="85">
        <v>1</v>
      </c>
      <c r="G304" s="85" t="s">
        <v>87</v>
      </c>
      <c r="H304" s="85" t="str">
        <f t="shared" si="17"/>
        <v>CP-CD-M-1-M</v>
      </c>
      <c r="I304" s="48" t="str">
        <f>CONCATENATE(VLOOKUP(CONCATENATE(A304,"-",B304,"-",D304,"-",F304),'Activités par classe-leçon-nat'!G:H,2,0)," - ",E304)</f>
        <v>Apprendre à compter sur les doigts - Manipulation/Entrainement</v>
      </c>
      <c r="J304" s="48" t="str">
        <f>VLOOKUP(CONCATENATE($A304,"-",$B304,"-",$D304,"-",$F304),'Activités par classe-leçon-nat'!G:J,3,0)</f>
        <v>L'enfant doit savoir compter sur ses doigts</v>
      </c>
      <c r="K304" s="48" t="str">
        <f>VLOOKUP(G304,'Type Exo'!A:C,3,0)</f>
        <v>Un exercice de type Memory</v>
      </c>
      <c r="L304" s="48" t="s">
        <v>1036</v>
      </c>
      <c r="M304" s="48">
        <f>IF(NOT(ISNA(VLOOKUP(CONCATENATE($H304,"-",$G304),'Question ClasseLeçonActTyprep'!$I:$L,4,0))), VLOOKUP(CONCATENATE($H304,"-",$G304),'Question ClasseLeçonActTyprep'!$I:$L,4,0), IF(NOT(ISNA(VLOOKUP(CONCATENATE(MID($H304,1,LEN($H304)-2),"--*",$G304),'Question ClasseLeçonActTyprep'!$I:$L,4,0))), VLOOKUP(CONCATENATE(MID($H304,1,LEN($H304)-2),"--*",$G304),'Question ClasseLeçonActTyprep'!$I:$L,4,0), IF(NOT(ISNA(VLOOKUP(CONCATENATE(MID($H304,1,LEN($H304)-4),"---*",$G304),'Question ClasseLeçonActTyprep'!$I:$L,4,0))), VLOOKUP(CONCATENATE(MID($H304,1,LEN($H304)-4),"---*",$G304),'Question ClasseLeçonActTyprep'!$I:$L,4,0), IF(NOT(ISNA(VLOOKUP(CONCATENATE(MID($H304,1,LEN($H304)-5),"----*",$G304),'Question ClasseLeçonActTyprep'!$I:$L,4,0))), VLOOKUP(CONCATENATE(MID($H304,1,LEN($H304)-6),"----*",$G304),'Question ClasseLeçonActTyprep'!$I:$L,4,0), 0))))</f>
        <v>0</v>
      </c>
      <c r="N304" s="86" t="str">
        <f t="shared" si="18"/>
        <v>Associe les cartes faisant correspondre les mains avec le nombre de doigts visibles</v>
      </c>
      <c r="O304" s="93" t="str">
        <f t="shared" si="19"/>
        <v>INSERT INTO `activite_clnt` (nom, description, objectif, consigne, typrep, num_activite, fk_classe_id, fk_lesson_id, fk_natureactiv_id) VALUES ('Apprendre à compter sur les doigts - Manipulation/Entrainement', 'Un exercice de type Memory', 'L''enfant doit savoir compter sur ses doigts', 'Associe les cartes faisant correspondre les mains avec le nombre de doigts visibles', 'M', '1', 'CP', 'CD', 'M');</v>
      </c>
    </row>
    <row r="305" spans="1:15" s="87" customFormat="1" ht="58" x14ac:dyDescent="0.35">
      <c r="A305" s="12" t="s">
        <v>77</v>
      </c>
      <c r="B305" s="85" t="s">
        <v>656</v>
      </c>
      <c r="C305" s="9" t="str">
        <f t="shared" si="16"/>
        <v>CP-CD</v>
      </c>
      <c r="D305" s="85" t="s">
        <v>87</v>
      </c>
      <c r="E305" s="85" t="str">
        <f>VLOOKUP(D305,'Phase apprent &amp; Nature activ'!A$11:B$14,2,0)</f>
        <v>Manipulation/Entrainement</v>
      </c>
      <c r="F305" s="85">
        <v>1</v>
      </c>
      <c r="G305" s="85" t="s">
        <v>628</v>
      </c>
      <c r="H305" s="85" t="str">
        <f t="shared" si="17"/>
        <v>CP-CD-M-1-P</v>
      </c>
      <c r="I305" s="48" t="str">
        <f>CONCATENATE(VLOOKUP(CONCATENATE(A305,"-",B305,"-",D305,"-",F305),'Activités par classe-leçon-nat'!G:H,2,0)," - ",E305)</f>
        <v>Apprendre à compter sur les doigts - Manipulation/Entrainement</v>
      </c>
      <c r="J305" s="48" t="str">
        <f>VLOOKUP(CONCATENATE($A305,"-",$B305,"-",$D305,"-",$F305),'Activités par classe-leçon-nat'!G:J,3,0)</f>
        <v>L'enfant doit savoir compter sur ses doigts</v>
      </c>
      <c r="K305" s="48" t="str">
        <f>VLOOKUP(G305,'Type Exo'!A:C,3,0)</f>
        <v>Un exercice où il faut relier des items entre eux par paire</v>
      </c>
      <c r="L305" s="48" t="s">
        <v>1037</v>
      </c>
      <c r="M305" s="48">
        <f>IF(NOT(ISNA(VLOOKUP(CONCATENATE($H305,"-",$G305),'Question ClasseLeçonActTyprep'!$I:$L,4,0))), VLOOKUP(CONCATENATE($H305,"-",$G305),'Question ClasseLeçonActTyprep'!$I:$L,4,0), IF(NOT(ISNA(VLOOKUP(CONCATENATE(MID($H305,1,LEN($H305)-2),"--*",$G305),'Question ClasseLeçonActTyprep'!$I:$L,4,0))), VLOOKUP(CONCATENATE(MID($H305,1,LEN($H305)-2),"--*",$G305),'Question ClasseLeçonActTyprep'!$I:$L,4,0), IF(NOT(ISNA(VLOOKUP(CONCATENATE(MID($H305,1,LEN($H305)-4),"---*",$G305),'Question ClasseLeçonActTyprep'!$I:$L,4,0))), VLOOKUP(CONCATENATE(MID($H305,1,LEN($H305)-4),"---*",$G305),'Question ClasseLeçonActTyprep'!$I:$L,4,0), IF(NOT(ISNA(VLOOKUP(CONCATENATE(MID($H305,1,LEN($H305)-5),"----*",$G305),'Question ClasseLeçonActTyprep'!$I:$L,4,0))), VLOOKUP(CONCATENATE(MID($H305,1,LEN($H305)-6),"----*",$G305),'Question ClasseLeçonActTyprep'!$I:$L,4,0), 0))))</f>
        <v>0</v>
      </c>
      <c r="N305" s="86" t="str">
        <f t="shared" si="18"/>
        <v>Relie les mains avec le nombre de doigts visibles</v>
      </c>
      <c r="O305" s="93" t="str">
        <f t="shared" si="19"/>
        <v>INSERT INTO `activite_clnt` (nom, description, objectif, consigne, typrep, num_activite, fk_classe_id, fk_lesson_id, fk_natureactiv_id) VALUES ('Apprendre à compter sur les doigts - Manipulation/Entrainement', 'Un exercice où il faut relier des items entre eux par paire', 'L''enfant doit savoir compter sur ses doigts', 'Relie les mains avec le nombre de doigts visibles', 'P', '1', 'CP', 'CD', 'M');</v>
      </c>
    </row>
    <row r="306" spans="1:15" s="87" customFormat="1" ht="58" x14ac:dyDescent="0.35">
      <c r="A306" s="12" t="s">
        <v>77</v>
      </c>
      <c r="B306" s="85" t="s">
        <v>656</v>
      </c>
      <c r="C306" s="9" t="str">
        <f t="shared" si="16"/>
        <v>CP-CD</v>
      </c>
      <c r="D306" s="85" t="s">
        <v>87</v>
      </c>
      <c r="E306" s="85" t="str">
        <f>VLOOKUP(D306,'Phase apprent &amp; Nature activ'!A$11:B$14,2,0)</f>
        <v>Manipulation/Entrainement</v>
      </c>
      <c r="F306" s="85">
        <v>1</v>
      </c>
      <c r="G306" s="85" t="s">
        <v>835</v>
      </c>
      <c r="H306" s="85" t="str">
        <f t="shared" si="17"/>
        <v>CP-CD-M-1-T</v>
      </c>
      <c r="I306" s="48" t="str">
        <f>CONCATENATE(VLOOKUP(CONCATENATE(A306,"-",B306,"-",D306,"-",F306),'Activités par classe-leçon-nat'!G:H,2,0)," - ",E306)</f>
        <v>Apprendre à compter sur les doigts - Manipulation/Entrainement</v>
      </c>
      <c r="J306" s="48" t="str">
        <f>VLOOKUP(CONCATENATE($A306,"-",$B306,"-",$D306,"-",$F306),'Activités par classe-leçon-nat'!G:J,3,0)</f>
        <v>L'enfant doit savoir compter sur ses doigts</v>
      </c>
      <c r="K306" s="48" t="str">
        <f>VLOOKUP(G306,'Type Exo'!A:C,3,0)</f>
        <v>Un exercice à trous</v>
      </c>
      <c r="L306" s="48" t="s">
        <v>956</v>
      </c>
      <c r="M306" s="48">
        <f>IF(NOT(ISNA(VLOOKUP(CONCATENATE($H306,"-",$G306),'Question ClasseLeçonActTyprep'!$I:$L,4,0))), VLOOKUP(CONCATENATE($H306,"-",$G306),'Question ClasseLeçonActTyprep'!$I:$L,4,0), IF(NOT(ISNA(VLOOKUP(CONCATENATE(MID($H306,1,LEN($H306)-2),"--*",$G306),'Question ClasseLeçonActTyprep'!$I:$L,4,0))), VLOOKUP(CONCATENATE(MID($H306,1,LEN($H306)-2),"--*",$G306),'Question ClasseLeçonActTyprep'!$I:$L,4,0), IF(NOT(ISNA(VLOOKUP(CONCATENATE(MID($H306,1,LEN($H306)-4),"---*",$G306),'Question ClasseLeçonActTyprep'!$I:$L,4,0))), VLOOKUP(CONCATENATE(MID($H306,1,LEN($H306)-4),"---*",$G306),'Question ClasseLeçonActTyprep'!$I:$L,4,0), IF(NOT(ISNA(VLOOKUP(CONCATENATE(MID($H306,1,LEN($H306)-5),"----*",$G306),'Question ClasseLeçonActTyprep'!$I:$L,4,0))), VLOOKUP(CONCATENATE(MID($H306,1,LEN($H306)-6),"----*",$G306),'Question ClasseLeçonActTyprep'!$I:$L,4,0), 0))))</f>
        <v>0</v>
      </c>
      <c r="N306" s="86" t="str">
        <f t="shared" si="18"/>
        <v>Une main contient &lt;5&gt; doigts</v>
      </c>
      <c r="O306" s="93" t="str">
        <f t="shared" si="19"/>
        <v>INSERT INTO `activite_clnt` (nom, description, objectif, consigne, typrep, num_activite, fk_classe_id, fk_lesson_id, fk_natureactiv_id) VALUES ('Apprendre à compter sur les doigts - Manipulation/Entrainement', 'Un exercice à trous', 'L''enfant doit savoir compter sur ses doigts', 'Une main contient &lt;5&gt; doigts', 'T', '1', 'CP', 'CD', 'M');</v>
      </c>
    </row>
    <row r="307" spans="1:15" s="87" customFormat="1" ht="58" x14ac:dyDescent="0.35">
      <c r="A307" s="12" t="s">
        <v>77</v>
      </c>
      <c r="B307" s="85" t="s">
        <v>656</v>
      </c>
      <c r="C307" s="9" t="str">
        <f t="shared" si="16"/>
        <v>CP-CD</v>
      </c>
      <c r="D307" s="85" t="s">
        <v>87</v>
      </c>
      <c r="E307" s="85" t="str">
        <f>VLOOKUP(D307,'Phase apprent &amp; Nature activ'!A$11:B$14,2,0)</f>
        <v>Manipulation/Entrainement</v>
      </c>
      <c r="F307" s="85">
        <v>2</v>
      </c>
      <c r="G307" s="85" t="s">
        <v>735</v>
      </c>
      <c r="H307" s="85" t="str">
        <f t="shared" si="17"/>
        <v>CP-CD-M-2-B1</v>
      </c>
      <c r="I307" s="48" t="str">
        <f>CONCATENATE(VLOOKUP(CONCATENATE(A307,"-",B307,"-",D307,"-",F307),'Activités par classe-leçon-nat'!G:H,2,0)," - ",E307)</f>
        <v>Apprendre à compter avec des objets qu'il peut manipuler (jetons, boulier) - Manipulation/Entrainement</v>
      </c>
      <c r="J307" s="48" t="str">
        <f>VLOOKUP(CONCATENATE($A307,"-",$B307,"-",$D307,"-",$F307),'Activités par classe-leçon-nat'!G:J,3,0)</f>
        <v>L'enfant doit savoir compter des objets manipulables</v>
      </c>
      <c r="K307" s="48" t="str">
        <f>VLOOKUP(G307,'Type Exo'!A:C,3,0)</f>
        <v>Exercice où il faut trouver la bonne réponse parmi 2 possibles</v>
      </c>
      <c r="L307" s="48" t="s">
        <v>957</v>
      </c>
      <c r="M307" s="48">
        <f>IF(NOT(ISNA(VLOOKUP(CONCATENATE($H307,"-",$G307),'Question ClasseLeçonActTyprep'!$I:$L,4,0))), VLOOKUP(CONCATENATE($H307,"-",$G307),'Question ClasseLeçonActTyprep'!$I:$L,4,0), IF(NOT(ISNA(VLOOKUP(CONCATENATE(MID($H307,1,LEN($H307)-2),"--*",$G307),'Question ClasseLeçonActTyprep'!$I:$L,4,0))), VLOOKUP(CONCATENATE(MID($H307,1,LEN($H307)-2),"--*",$G307),'Question ClasseLeçonActTyprep'!$I:$L,4,0), IF(NOT(ISNA(VLOOKUP(CONCATENATE(MID($H307,1,LEN($H307)-4),"---*",$G307),'Question ClasseLeçonActTyprep'!$I:$L,4,0))), VLOOKUP(CONCATENATE(MID($H307,1,LEN($H307)-4),"---*",$G307),'Question ClasseLeçonActTyprep'!$I:$L,4,0), IF(NOT(ISNA(VLOOKUP(CONCATENATE(MID($H307,1,LEN($H307)-5),"----*",$G307),'Question ClasseLeçonActTyprep'!$I:$L,4,0))), VLOOKUP(CONCATENATE(MID($H307,1,LEN($H307)-6),"----*",$G307),'Question ClasseLeçonActTyprep'!$I:$L,4,0), 0))))</f>
        <v>0</v>
      </c>
      <c r="N307" s="86" t="str">
        <f t="shared" si="18"/>
        <v>Combien de cubes y a-t-il ?</v>
      </c>
      <c r="O307" s="93" t="str">
        <f t="shared" si="19"/>
        <v>INSERT INTO `activite_clnt` (nom, description, objectif, consigne, typrep, num_activite, fk_classe_id, fk_lesson_id, fk_natureactiv_id) VALUES ('Apprendre à compter avec des objets qu''il peut manipuler (jetons, boulier) - Manipulation/Entrainement', 'Exercice où il faut trouver la bonne réponse parmi 2 possibles', 'L''enfant doit savoir compter des objets manipulables', 'Combien de cubes y a-t-il ?', 'B1', '2', 'CP', 'CD', 'M');</v>
      </c>
    </row>
    <row r="308" spans="1:15" s="87" customFormat="1" ht="72.5" x14ac:dyDescent="0.35">
      <c r="A308" s="12" t="s">
        <v>77</v>
      </c>
      <c r="B308" s="85" t="s">
        <v>656</v>
      </c>
      <c r="C308" s="9" t="str">
        <f t="shared" si="16"/>
        <v>CP-CD</v>
      </c>
      <c r="D308" s="85" t="s">
        <v>87</v>
      </c>
      <c r="E308" s="85" t="str">
        <f>VLOOKUP(D308,'Phase apprent &amp; Nature activ'!A$11:B$14,2,0)</f>
        <v>Manipulation/Entrainement</v>
      </c>
      <c r="F308" s="85">
        <v>2</v>
      </c>
      <c r="G308" s="85" t="s">
        <v>951</v>
      </c>
      <c r="H308" s="85" t="str">
        <f t="shared" si="17"/>
        <v>CP-CD-M-2-B2</v>
      </c>
      <c r="I308" s="48" t="str">
        <f>CONCATENATE(VLOOKUP(CONCATENATE(A308,"-",B308,"-",D308,"-",F308),'Activités par classe-leçon-nat'!G:H,2,0)," - ",E308)</f>
        <v>Apprendre à compter avec des objets qu'il peut manipuler (jetons, boulier) - Manipulation/Entrainement</v>
      </c>
      <c r="J308" s="48" t="str">
        <f>VLOOKUP(CONCATENATE($A308,"-",$B308,"-",$D308,"-",$F308),'Activités par classe-leçon-nat'!G:J,3,0)</f>
        <v>L'enfant doit savoir compter des objets manipulables</v>
      </c>
      <c r="K308" s="48" t="str">
        <f>VLOOKUP(G308,'Type Exo'!A:C,3,0)</f>
        <v>Exercice où il faut trouver la bonne réponse parmi 2 possibles (question alternative)</v>
      </c>
      <c r="L308" s="48" t="s">
        <v>957</v>
      </c>
      <c r="M308" s="48">
        <f>IF(NOT(ISNA(VLOOKUP(CONCATENATE($H308,"-",$G308),'Question ClasseLeçonActTyprep'!$I:$L,4,0))), VLOOKUP(CONCATENATE($H308,"-",$G308),'Question ClasseLeçonActTyprep'!$I:$L,4,0), IF(NOT(ISNA(VLOOKUP(CONCATENATE(MID($H308,1,LEN($H308)-2),"--*",$G308),'Question ClasseLeçonActTyprep'!$I:$L,4,0))), VLOOKUP(CONCATENATE(MID($H308,1,LEN($H308)-2),"--*",$G308),'Question ClasseLeçonActTyprep'!$I:$L,4,0), IF(NOT(ISNA(VLOOKUP(CONCATENATE(MID($H308,1,LEN($H308)-4),"---*",$G308),'Question ClasseLeçonActTyprep'!$I:$L,4,0))), VLOOKUP(CONCATENATE(MID($H308,1,LEN($H308)-4),"---*",$G308),'Question ClasseLeçonActTyprep'!$I:$L,4,0), IF(NOT(ISNA(VLOOKUP(CONCATENATE(MID($H308,1,LEN($H308)-5),"----*",$G308),'Question ClasseLeçonActTyprep'!$I:$L,4,0))), VLOOKUP(CONCATENATE(MID($H308,1,LEN($H308)-6),"----*",$G308),'Question ClasseLeçonActTyprep'!$I:$L,4,0), 0))))</f>
        <v>0</v>
      </c>
      <c r="N308" s="86" t="str">
        <f t="shared" si="18"/>
        <v>Combien de cubes y a-t-il ?</v>
      </c>
      <c r="O308" s="93" t="str">
        <f t="shared" si="19"/>
        <v>INSERT INTO `activite_clnt` (nom, description, objectif, consigne, typrep, num_activite, fk_classe_id, fk_lesson_id, fk_natureactiv_id) VALUES ('Apprendre à compter avec des objets qu''il peut manipuler (jetons, boulier) - Manipulation/Entrainement', 'Exercice où il faut trouver la bonne réponse parmi 2 possibles (question alternative)', 'L''enfant doit savoir compter des objets manipulables', 'Combien de cubes y a-t-il ?', 'B2', '2', 'CP', 'CD', 'M');</v>
      </c>
    </row>
    <row r="309" spans="1:15" s="87" customFormat="1" ht="58" x14ac:dyDescent="0.35">
      <c r="A309" s="12" t="s">
        <v>77</v>
      </c>
      <c r="B309" s="85" t="s">
        <v>656</v>
      </c>
      <c r="C309" s="9" t="str">
        <f t="shared" si="16"/>
        <v>CP-CD</v>
      </c>
      <c r="D309" s="85" t="s">
        <v>87</v>
      </c>
      <c r="E309" s="85" t="str">
        <f>VLOOKUP(D309,'Phase apprent &amp; Nature activ'!A$11:B$14,2,0)</f>
        <v>Manipulation/Entrainement</v>
      </c>
      <c r="F309" s="85">
        <v>2</v>
      </c>
      <c r="G309" s="85" t="s">
        <v>952</v>
      </c>
      <c r="H309" s="85" t="str">
        <f t="shared" si="17"/>
        <v>CP-CD-M-2-Q1</v>
      </c>
      <c r="I309" s="48" t="str">
        <f>CONCATENATE(VLOOKUP(CONCATENATE(A309,"-",B309,"-",D309,"-",F309),'Activités par classe-leçon-nat'!G:H,2,0)," - ",E309)</f>
        <v>Apprendre à compter avec des objets qu'il peut manipuler (jetons, boulier) - Manipulation/Entrainement</v>
      </c>
      <c r="J309" s="48" t="str">
        <f>VLOOKUP(CONCATENATE($A309,"-",$B309,"-",$D309,"-",$F309),'Activités par classe-leçon-nat'!G:J,3,0)</f>
        <v>L'enfant doit savoir compter des objets manipulables</v>
      </c>
      <c r="K309" s="48" t="str">
        <f>VLOOKUP(G309,'Type Exo'!A:C,3,0)</f>
        <v>Un exercice de type QCM</v>
      </c>
      <c r="L309" s="48" t="s">
        <v>957</v>
      </c>
      <c r="M309" s="48">
        <f>IF(NOT(ISNA(VLOOKUP(CONCATENATE($H309,"-",$G309),'Question ClasseLeçonActTyprep'!$I:$L,4,0))), VLOOKUP(CONCATENATE($H309,"-",$G309),'Question ClasseLeçonActTyprep'!$I:$L,4,0), IF(NOT(ISNA(VLOOKUP(CONCATENATE(MID($H309,1,LEN($H309)-2),"--*",$G309),'Question ClasseLeçonActTyprep'!$I:$L,4,0))), VLOOKUP(CONCATENATE(MID($H309,1,LEN($H309)-2),"--*",$G309),'Question ClasseLeçonActTyprep'!$I:$L,4,0), IF(NOT(ISNA(VLOOKUP(CONCATENATE(MID($H309,1,LEN($H309)-4),"---*",$G309),'Question ClasseLeçonActTyprep'!$I:$L,4,0))), VLOOKUP(CONCATENATE(MID($H309,1,LEN($H309)-4),"---*",$G309),'Question ClasseLeçonActTyprep'!$I:$L,4,0), IF(NOT(ISNA(VLOOKUP(CONCATENATE(MID($H309,1,LEN($H309)-5),"----*",$G309),'Question ClasseLeçonActTyprep'!$I:$L,4,0))), VLOOKUP(CONCATENATE(MID($H309,1,LEN($H309)-6),"----*",$G309),'Question ClasseLeçonActTyprep'!$I:$L,4,0), 0))))</f>
        <v>0</v>
      </c>
      <c r="N309" s="86" t="str">
        <f t="shared" si="18"/>
        <v>Combien de cubes y a-t-il ?</v>
      </c>
      <c r="O309" s="93" t="str">
        <f t="shared" si="19"/>
        <v>INSERT INTO `activite_clnt` (nom, description, objectif, consigne, typrep, num_activite, fk_classe_id, fk_lesson_id, fk_natureactiv_id) VALUES ('Apprendre à compter avec des objets qu''il peut manipuler (jetons, boulier) - Manipulation/Entrainement', 'Un exercice de type QCM', 'L''enfant doit savoir compter des objets manipulables', 'Combien de cubes y a-t-il ?', 'Q1', '2', 'CP', 'CD', 'M');</v>
      </c>
    </row>
    <row r="310" spans="1:15" s="87" customFormat="1" ht="58" x14ac:dyDescent="0.35">
      <c r="A310" s="12" t="s">
        <v>77</v>
      </c>
      <c r="B310" s="85" t="s">
        <v>656</v>
      </c>
      <c r="C310" s="9" t="str">
        <f t="shared" si="16"/>
        <v>CP-CD</v>
      </c>
      <c r="D310" s="85" t="s">
        <v>87</v>
      </c>
      <c r="E310" s="85" t="str">
        <f>VLOOKUP(D310,'Phase apprent &amp; Nature activ'!A$11:B$14,2,0)</f>
        <v>Manipulation/Entrainement</v>
      </c>
      <c r="F310" s="85">
        <v>2</v>
      </c>
      <c r="G310" s="85" t="s">
        <v>953</v>
      </c>
      <c r="H310" s="85" t="str">
        <f t="shared" si="17"/>
        <v>CP-CD-M-2-Q2</v>
      </c>
      <c r="I310" s="48" t="str">
        <f>CONCATENATE(VLOOKUP(CONCATENATE(A310,"-",B310,"-",D310,"-",F310),'Activités par classe-leçon-nat'!G:H,2,0)," - ",E310)</f>
        <v>Apprendre à compter avec des objets qu'il peut manipuler (jetons, boulier) - Manipulation/Entrainement</v>
      </c>
      <c r="J310" s="48" t="str">
        <f>VLOOKUP(CONCATENATE($A310,"-",$B310,"-",$D310,"-",$F310),'Activités par classe-leçon-nat'!G:J,3,0)</f>
        <v>L'enfant doit savoir compter des objets manipulables</v>
      </c>
      <c r="K310" s="48" t="str">
        <f>VLOOKUP(G310,'Type Exo'!A:C,3,0)</f>
        <v>Un exercice de type QCM (question alternative / trouver l'intrus)</v>
      </c>
      <c r="L310" s="48" t="s">
        <v>957</v>
      </c>
      <c r="M310" s="48">
        <f>IF(NOT(ISNA(VLOOKUP(CONCATENATE($H310,"-",$G310),'Question ClasseLeçonActTyprep'!$I:$L,4,0))), VLOOKUP(CONCATENATE($H310,"-",$G310),'Question ClasseLeçonActTyprep'!$I:$L,4,0), IF(NOT(ISNA(VLOOKUP(CONCATENATE(MID($H310,1,LEN($H310)-2),"--*",$G310),'Question ClasseLeçonActTyprep'!$I:$L,4,0))), VLOOKUP(CONCATENATE(MID($H310,1,LEN($H310)-2),"--*",$G310),'Question ClasseLeçonActTyprep'!$I:$L,4,0), IF(NOT(ISNA(VLOOKUP(CONCATENATE(MID($H310,1,LEN($H310)-4),"---*",$G310),'Question ClasseLeçonActTyprep'!$I:$L,4,0))), VLOOKUP(CONCATENATE(MID($H310,1,LEN($H310)-4),"---*",$G310),'Question ClasseLeçonActTyprep'!$I:$L,4,0), IF(NOT(ISNA(VLOOKUP(CONCATENATE(MID($H310,1,LEN($H310)-5),"----*",$G310),'Question ClasseLeçonActTyprep'!$I:$L,4,0))), VLOOKUP(CONCATENATE(MID($H310,1,LEN($H310)-6),"----*",$G310),'Question ClasseLeçonActTyprep'!$I:$L,4,0), 0))))</f>
        <v>0</v>
      </c>
      <c r="N310" s="86" t="str">
        <f t="shared" si="18"/>
        <v>Combien de cubes y a-t-il ?</v>
      </c>
      <c r="O310" s="93" t="str">
        <f t="shared" si="19"/>
        <v>INSERT INTO `activite_clnt` (nom, description, objectif, consigne, typrep, num_activite, fk_classe_id, fk_lesson_id, fk_natureactiv_id) VALUES ('Apprendre à compter avec des objets qu''il peut manipuler (jetons, boulier) - Manipulation/Entrainement', 'Un exercice de type QCM (question alternative / trouver l''intrus)', 'L''enfant doit savoir compter des objets manipulables', 'Combien de cubes y a-t-il ?', 'Q2', '2', 'CP', 'CD', 'M');</v>
      </c>
    </row>
    <row r="311" spans="1:15" s="87" customFormat="1" ht="72.5" x14ac:dyDescent="0.35">
      <c r="A311" s="12" t="s">
        <v>77</v>
      </c>
      <c r="B311" s="85" t="s">
        <v>656</v>
      </c>
      <c r="C311" s="9" t="str">
        <f t="shared" si="16"/>
        <v>CP-CD</v>
      </c>
      <c r="D311" s="85" t="s">
        <v>87</v>
      </c>
      <c r="E311" s="85" t="str">
        <f>VLOOKUP(D311,'Phase apprent &amp; Nature activ'!A$11:B$14,2,0)</f>
        <v>Manipulation/Entrainement</v>
      </c>
      <c r="F311" s="85">
        <v>2</v>
      </c>
      <c r="G311" s="85" t="s">
        <v>87</v>
      </c>
      <c r="H311" s="85" t="str">
        <f t="shared" si="17"/>
        <v>CP-CD-M-2-M</v>
      </c>
      <c r="I311" s="48" t="str">
        <f>CONCATENATE(VLOOKUP(CONCATENATE(A311,"-",B311,"-",D311,"-",F311),'Activités par classe-leçon-nat'!G:H,2,0)," - ",E311)</f>
        <v>Apprendre à compter avec des objets qu'il peut manipuler (jetons, boulier) - Manipulation/Entrainement</v>
      </c>
      <c r="J311" s="48" t="str">
        <f>VLOOKUP(CONCATENATE($A311,"-",$B311,"-",$D311,"-",$F311),'Activités par classe-leçon-nat'!G:J,3,0)</f>
        <v>L'enfant doit savoir compter des objets manipulables</v>
      </c>
      <c r="K311" s="48" t="str">
        <f>VLOOKUP(G311,'Type Exo'!A:C,3,0)</f>
        <v>Un exercice de type Memory</v>
      </c>
      <c r="L311" s="48" t="s">
        <v>1038</v>
      </c>
      <c r="M311" s="48">
        <f>IF(NOT(ISNA(VLOOKUP(CONCATENATE($H311,"-",$G311),'Question ClasseLeçonActTyprep'!$I:$L,4,0))), VLOOKUP(CONCATENATE($H311,"-",$G311),'Question ClasseLeçonActTyprep'!$I:$L,4,0), IF(NOT(ISNA(VLOOKUP(CONCATENATE(MID($H311,1,LEN($H311)-2),"--*",$G311),'Question ClasseLeçonActTyprep'!$I:$L,4,0))), VLOOKUP(CONCATENATE(MID($H311,1,LEN($H311)-2),"--*",$G311),'Question ClasseLeçonActTyprep'!$I:$L,4,0), IF(NOT(ISNA(VLOOKUP(CONCATENATE(MID($H311,1,LEN($H311)-4),"---*",$G311),'Question ClasseLeçonActTyprep'!$I:$L,4,0))), VLOOKUP(CONCATENATE(MID($H311,1,LEN($H311)-4),"---*",$G311),'Question ClasseLeçonActTyprep'!$I:$L,4,0), IF(NOT(ISNA(VLOOKUP(CONCATENATE(MID($H311,1,LEN($H311)-5),"----*",$G311),'Question ClasseLeçonActTyprep'!$I:$L,4,0))), VLOOKUP(CONCATENATE(MID($H311,1,LEN($H311)-6),"----*",$G311),'Question ClasseLeçonActTyprep'!$I:$L,4,0), 0))))</f>
        <v>0</v>
      </c>
      <c r="N311" s="86" t="str">
        <f t="shared" si="18"/>
        <v>Associe les cartes faisant correspondre les images avec le nombre de cubes</v>
      </c>
      <c r="O311" s="93" t="str">
        <f t="shared" si="19"/>
        <v>INSERT INTO `activite_clnt` (nom, description, objectif, consigne, typrep, num_activite, fk_classe_id, fk_lesson_id, fk_natureactiv_id) VALUES ('Apprendre à compter avec des objets qu''il peut manipuler (jetons, boulier) - Manipulation/Entrainement', 'Un exercice de type Memory', 'L''enfant doit savoir compter des objets manipulables', 'Associe les cartes faisant correspondre les images avec le nombre de cubes', 'M', '2', 'CP', 'CD', 'M');</v>
      </c>
    </row>
    <row r="312" spans="1:15" s="87" customFormat="1" ht="72.5" x14ac:dyDescent="0.35">
      <c r="A312" s="12" t="s">
        <v>77</v>
      </c>
      <c r="B312" s="85" t="s">
        <v>656</v>
      </c>
      <c r="C312" s="9" t="str">
        <f t="shared" si="16"/>
        <v>CP-CD</v>
      </c>
      <c r="D312" s="85" t="s">
        <v>87</v>
      </c>
      <c r="E312" s="85" t="str">
        <f>VLOOKUP(D312,'Phase apprent &amp; Nature activ'!A$11:B$14,2,0)</f>
        <v>Manipulation/Entrainement</v>
      </c>
      <c r="F312" s="85">
        <v>2</v>
      </c>
      <c r="G312" s="85" t="s">
        <v>628</v>
      </c>
      <c r="H312" s="85" t="str">
        <f t="shared" si="17"/>
        <v>CP-CD-M-2-P</v>
      </c>
      <c r="I312" s="48" t="str">
        <f>CONCATENATE(VLOOKUP(CONCATENATE(A312,"-",B312,"-",D312,"-",F312),'Activités par classe-leçon-nat'!G:H,2,0)," - ",E312)</f>
        <v>Apprendre à compter avec des objets qu'il peut manipuler (jetons, boulier) - Manipulation/Entrainement</v>
      </c>
      <c r="J312" s="48" t="str">
        <f>VLOOKUP(CONCATENATE($A312,"-",$B312,"-",$D312,"-",$F312),'Activités par classe-leçon-nat'!G:J,3,0)</f>
        <v>L'enfant doit savoir compter des objets manipulables</v>
      </c>
      <c r="K312" s="48" t="str">
        <f>VLOOKUP(G312,'Type Exo'!A:C,3,0)</f>
        <v>Un exercice où il faut relier des items entre eux par paire</v>
      </c>
      <c r="L312" s="48" t="s">
        <v>1039</v>
      </c>
      <c r="M312" s="48">
        <f>IF(NOT(ISNA(VLOOKUP(CONCATENATE($H312,"-",$G312),'Question ClasseLeçonActTyprep'!$I:$L,4,0))), VLOOKUP(CONCATENATE($H312,"-",$G312),'Question ClasseLeçonActTyprep'!$I:$L,4,0), IF(NOT(ISNA(VLOOKUP(CONCATENATE(MID($H312,1,LEN($H312)-2),"--*",$G312),'Question ClasseLeçonActTyprep'!$I:$L,4,0))), VLOOKUP(CONCATENATE(MID($H312,1,LEN($H312)-2),"--*",$G312),'Question ClasseLeçonActTyprep'!$I:$L,4,0), IF(NOT(ISNA(VLOOKUP(CONCATENATE(MID($H312,1,LEN($H312)-4),"---*",$G312),'Question ClasseLeçonActTyprep'!$I:$L,4,0))), VLOOKUP(CONCATENATE(MID($H312,1,LEN($H312)-4),"---*",$G312),'Question ClasseLeçonActTyprep'!$I:$L,4,0), IF(NOT(ISNA(VLOOKUP(CONCATENATE(MID($H312,1,LEN($H312)-5),"----*",$G312),'Question ClasseLeçonActTyprep'!$I:$L,4,0))), VLOOKUP(CONCATENATE(MID($H312,1,LEN($H312)-6),"----*",$G312),'Question ClasseLeçonActTyprep'!$I:$L,4,0), 0))))</f>
        <v>0</v>
      </c>
      <c r="N312" s="86" t="str">
        <f t="shared" si="18"/>
        <v>Relie les images avec le nombre de cubes visibles</v>
      </c>
      <c r="O312" s="93" t="str">
        <f t="shared" si="19"/>
        <v>INSERT INTO `activite_clnt` (nom, description, objectif, consigne, typrep, num_activite, fk_classe_id, fk_lesson_id, fk_natureactiv_id) VALUES ('Apprendre à compter avec des objets qu''il peut manipuler (jetons, boulier) - Manipulation/Entrainement', 'Un exercice où il faut relier des items entre eux par paire', 'L''enfant doit savoir compter des objets manipulables', 'Relie les images avec le nombre de cubes visibles', 'P', '2', 'CP', 'CD', 'M');</v>
      </c>
    </row>
    <row r="313" spans="1:15" s="87" customFormat="1" ht="58" x14ac:dyDescent="0.35">
      <c r="A313" s="12" t="s">
        <v>77</v>
      </c>
      <c r="B313" s="85" t="s">
        <v>656</v>
      </c>
      <c r="C313" s="9" t="str">
        <f t="shared" si="16"/>
        <v>CP-CD</v>
      </c>
      <c r="D313" s="85" t="s">
        <v>87</v>
      </c>
      <c r="E313" s="85" t="str">
        <f>VLOOKUP(D313,'Phase apprent &amp; Nature activ'!A$11:B$14,2,0)</f>
        <v>Manipulation/Entrainement</v>
      </c>
      <c r="F313" s="85">
        <v>2</v>
      </c>
      <c r="G313" s="85" t="s">
        <v>835</v>
      </c>
      <c r="H313" s="85" t="str">
        <f t="shared" si="17"/>
        <v>CP-CD-M-2-T</v>
      </c>
      <c r="I313" s="48" t="str">
        <f>CONCATENATE(VLOOKUP(CONCATENATE(A313,"-",B313,"-",D313,"-",F313),'Activités par classe-leçon-nat'!G:H,2,0)," - ",E313)</f>
        <v>Apprendre à compter avec des objets qu'il peut manipuler (jetons, boulier) - Manipulation/Entrainement</v>
      </c>
      <c r="J313" s="48" t="str">
        <f>VLOOKUP(CONCATENATE($A313,"-",$B313,"-",$D313,"-",$F313),'Activités par classe-leçon-nat'!G:J,3,0)</f>
        <v>L'enfant doit savoir compter des objets manipulables</v>
      </c>
      <c r="K313" s="48" t="str">
        <f>VLOOKUP(G313,'Type Exo'!A:C,3,0)</f>
        <v>Un exercice à trous</v>
      </c>
      <c r="L313" s="48" t="s">
        <v>959</v>
      </c>
      <c r="M313" s="48">
        <f>IF(NOT(ISNA(VLOOKUP(CONCATENATE($H313,"-",$G313),'Question ClasseLeçonActTyprep'!$I:$L,4,0))), VLOOKUP(CONCATENATE($H313,"-",$G313),'Question ClasseLeçonActTyprep'!$I:$L,4,0), IF(NOT(ISNA(VLOOKUP(CONCATENATE(MID($H313,1,LEN($H313)-2),"--*",$G313),'Question ClasseLeçonActTyprep'!$I:$L,4,0))), VLOOKUP(CONCATENATE(MID($H313,1,LEN($H313)-2),"--*",$G313),'Question ClasseLeçonActTyprep'!$I:$L,4,0), IF(NOT(ISNA(VLOOKUP(CONCATENATE(MID($H313,1,LEN($H313)-4),"---*",$G313),'Question ClasseLeçonActTyprep'!$I:$L,4,0))), VLOOKUP(CONCATENATE(MID($H313,1,LEN($H313)-4),"---*",$G313),'Question ClasseLeçonActTyprep'!$I:$L,4,0), IF(NOT(ISNA(VLOOKUP(CONCATENATE(MID($H313,1,LEN($H313)-5),"----*",$G313),'Question ClasseLeçonActTyprep'!$I:$L,4,0))), VLOOKUP(CONCATENATE(MID($H313,1,LEN($H313)-6),"----*",$G313),'Question ClasseLeçonActTyprep'!$I:$L,4,0), 0))))</f>
        <v>0</v>
      </c>
      <c r="N313" s="86" t="str">
        <f t="shared" si="18"/>
        <v>Sur ce dessin, il y a &lt;3&gt; cubes</v>
      </c>
      <c r="O313" s="93" t="str">
        <f t="shared" si="19"/>
        <v>INSERT INTO `activite_clnt` (nom, description, objectif, consigne, typrep, num_activite, fk_classe_id, fk_lesson_id, fk_natureactiv_id) VALUES ('Apprendre à compter avec des objets qu''il peut manipuler (jetons, boulier) - Manipulation/Entrainement', 'Un exercice à trous', 'L''enfant doit savoir compter des objets manipulables', 'Sur ce dessin, il y a &lt;3&gt; cubes', 'T', '2', 'CP', 'CD', 'M');</v>
      </c>
    </row>
    <row r="314" spans="1:15" s="87" customFormat="1" ht="72.5" x14ac:dyDescent="0.35">
      <c r="A314" s="12" t="s">
        <v>77</v>
      </c>
      <c r="B314" s="85" t="s">
        <v>656</v>
      </c>
      <c r="C314" s="9" t="str">
        <f t="shared" si="16"/>
        <v>CP-CD</v>
      </c>
      <c r="D314" s="85" t="s">
        <v>640</v>
      </c>
      <c r="E314" s="85" t="str">
        <f>VLOOKUP(D314,'Phase apprent &amp; Nature activ'!A$11:B$14,2,0)</f>
        <v>Formalisation</v>
      </c>
      <c r="F314" s="85">
        <v>1</v>
      </c>
      <c r="G314" s="85" t="s">
        <v>735</v>
      </c>
      <c r="H314" s="85" t="str">
        <f t="shared" si="17"/>
        <v>CP-CD-F-1-B1</v>
      </c>
      <c r="I314" s="48" t="str">
        <f>CONCATENATE(VLOOKUP(CONCATENATE(A314,"-",B314,"-",D314,"-",F314),'Activités par classe-leçon-nat'!G:H,2,0)," - ",E314)</f>
        <v>Apprendre à compter sur des images, de plus en plus mentalement (passage vers l'abstraction, sans passer par les doigts) - Formalisation</v>
      </c>
      <c r="J314" s="48" t="str">
        <f>VLOOKUP(CONCATENATE($A314,"-",$B314,"-",$D314,"-",$F314),'Activités par classe-leçon-nat'!G:J,3,0)</f>
        <v>L'enfant doit compter  (à voix haute ou mentalement) les éléments sur une image (en les pointant du doigt)</v>
      </c>
      <c r="K314" s="48" t="str">
        <f>VLOOKUP(G314,'Type Exo'!A:C,3,0)</f>
        <v>Exercice où il faut trouver la bonne réponse parmi 2 possibles</v>
      </c>
      <c r="L314" s="48" t="s">
        <v>960</v>
      </c>
      <c r="M314" s="48">
        <f>IF(NOT(ISNA(VLOOKUP(CONCATENATE($H314,"-",$G314),'Question ClasseLeçonActTyprep'!$I:$L,4,0))), VLOOKUP(CONCATENATE($H314,"-",$G314),'Question ClasseLeçonActTyprep'!$I:$L,4,0), IF(NOT(ISNA(VLOOKUP(CONCATENATE(MID($H314,1,LEN($H314)-2),"--*",$G314),'Question ClasseLeçonActTyprep'!$I:$L,4,0))), VLOOKUP(CONCATENATE(MID($H314,1,LEN($H314)-2),"--*",$G314),'Question ClasseLeçonActTyprep'!$I:$L,4,0), IF(NOT(ISNA(VLOOKUP(CONCATENATE(MID($H314,1,LEN($H314)-4),"---*",$G314),'Question ClasseLeçonActTyprep'!$I:$L,4,0))), VLOOKUP(CONCATENATE(MID($H314,1,LEN($H314)-4),"---*",$G314),'Question ClasseLeçonActTyprep'!$I:$L,4,0), IF(NOT(ISNA(VLOOKUP(CONCATENATE(MID($H314,1,LEN($H314)-5),"----*",$G314),'Question ClasseLeçonActTyprep'!$I:$L,4,0))), VLOOKUP(CONCATENATE(MID($H314,1,LEN($H314)-6),"----*",$G314),'Question ClasseLeçonActTyprep'!$I:$L,4,0), 0))))</f>
        <v>0</v>
      </c>
      <c r="N314" s="86" t="str">
        <f t="shared" si="18"/>
        <v>Sur ce dessin, combien vois-tu de lapins ?</v>
      </c>
      <c r="O314"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'Exercice où il faut trouver la bonne réponse parmi 2 possibles', 'L''enfant doit compter  (à voix haute ou mentalement) les éléments sur une image (en les pointant du doigt)', 'Sur ce dessin, combien vois-tu de lapins ?', 'B1', '1', 'CP', 'CD', 'F');</v>
      </c>
    </row>
    <row r="315" spans="1:15" s="87" customFormat="1" ht="87" x14ac:dyDescent="0.35">
      <c r="A315" s="12" t="s">
        <v>77</v>
      </c>
      <c r="B315" s="85" t="s">
        <v>656</v>
      </c>
      <c r="C315" s="9" t="str">
        <f t="shared" si="16"/>
        <v>CP-CD</v>
      </c>
      <c r="D315" s="85" t="s">
        <v>640</v>
      </c>
      <c r="E315" s="85" t="str">
        <f>VLOOKUP(D315,'Phase apprent &amp; Nature activ'!A$11:B$14,2,0)</f>
        <v>Formalisation</v>
      </c>
      <c r="F315" s="85">
        <v>1</v>
      </c>
      <c r="G315" s="85" t="s">
        <v>951</v>
      </c>
      <c r="H315" s="85" t="str">
        <f t="shared" si="17"/>
        <v>CP-CD-F-1-B2</v>
      </c>
      <c r="I315" s="48" t="str">
        <f>CONCATENATE(VLOOKUP(CONCATENATE(A315,"-",B315,"-",D315,"-",F315),'Activités par classe-leçon-nat'!G:H,2,0)," - ",E315)</f>
        <v>Apprendre à compter sur des images, de plus en plus mentalement (passage vers l'abstraction, sans passer par les doigts) - Formalisation</v>
      </c>
      <c r="J315" s="48" t="str">
        <f>VLOOKUP(CONCATENATE($A315,"-",$B315,"-",$D315,"-",$F315),'Activités par classe-leçon-nat'!G:J,3,0)</f>
        <v>L'enfant doit compter  (à voix haute ou mentalement) les éléments sur une image (en les pointant du doigt)</v>
      </c>
      <c r="K315" s="48" t="str">
        <f>VLOOKUP(G315,'Type Exo'!A:C,3,0)</f>
        <v>Exercice où il faut trouver la bonne réponse parmi 2 possibles (question alternative)</v>
      </c>
      <c r="L315" s="48" t="s">
        <v>960</v>
      </c>
      <c r="M315" s="48">
        <f>IF(NOT(ISNA(VLOOKUP(CONCATENATE($H315,"-",$G315),'Question ClasseLeçonActTyprep'!$I:$L,4,0))), VLOOKUP(CONCATENATE($H315,"-",$G315),'Question ClasseLeçonActTyprep'!$I:$L,4,0), IF(NOT(ISNA(VLOOKUP(CONCATENATE(MID($H315,1,LEN($H315)-2),"--*",$G315),'Question ClasseLeçonActTyprep'!$I:$L,4,0))), VLOOKUP(CONCATENATE(MID($H315,1,LEN($H315)-2),"--*",$G315),'Question ClasseLeçonActTyprep'!$I:$L,4,0), IF(NOT(ISNA(VLOOKUP(CONCATENATE(MID($H315,1,LEN($H315)-4),"---*",$G315),'Question ClasseLeçonActTyprep'!$I:$L,4,0))), VLOOKUP(CONCATENATE(MID($H315,1,LEN($H315)-4),"---*",$G315),'Question ClasseLeçonActTyprep'!$I:$L,4,0), IF(NOT(ISNA(VLOOKUP(CONCATENATE(MID($H315,1,LEN($H315)-5),"----*",$G315),'Question ClasseLeçonActTyprep'!$I:$L,4,0))), VLOOKUP(CONCATENATE(MID($H315,1,LEN($H315)-6),"----*",$G315),'Question ClasseLeçonActTyprep'!$I:$L,4,0), 0))))</f>
        <v>0</v>
      </c>
      <c r="N315" s="86" t="str">
        <f t="shared" si="18"/>
        <v>Sur ce dessin, combien vois-tu de lapins ?</v>
      </c>
      <c r="O315"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'Exercice où il faut trouver la bonne réponse parmi 2 possibles (question alternative)', 'L''enfant doit compter  (à voix haute ou mentalement) les éléments sur une image (en les pointant du doigt)', 'Sur ce dessin, combien vois-tu de lapins ?', 'B2', '1', 'CP', 'CD', 'F');</v>
      </c>
    </row>
    <row r="316" spans="1:15" s="87" customFormat="1" ht="72.5" x14ac:dyDescent="0.35">
      <c r="A316" s="12" t="s">
        <v>77</v>
      </c>
      <c r="B316" s="85" t="s">
        <v>656</v>
      </c>
      <c r="C316" s="9" t="str">
        <f t="shared" si="16"/>
        <v>CP-CD</v>
      </c>
      <c r="D316" s="85" t="s">
        <v>640</v>
      </c>
      <c r="E316" s="85" t="str">
        <f>VLOOKUP(D316,'Phase apprent &amp; Nature activ'!A$11:B$14,2,0)</f>
        <v>Formalisation</v>
      </c>
      <c r="F316" s="85">
        <v>1</v>
      </c>
      <c r="G316" s="85" t="s">
        <v>952</v>
      </c>
      <c r="H316" s="85" t="str">
        <f t="shared" si="17"/>
        <v>CP-CD-F-1-Q1</v>
      </c>
      <c r="I316" s="48" t="str">
        <f>CONCATENATE(VLOOKUP(CONCATENATE(A316,"-",B316,"-",D316,"-",F316),'Activités par classe-leçon-nat'!G:H,2,0)," - ",E316)</f>
        <v>Apprendre à compter sur des images, de plus en plus mentalement (passage vers l'abstraction, sans passer par les doigts) - Formalisation</v>
      </c>
      <c r="J316" s="48" t="str">
        <f>VLOOKUP(CONCATENATE($A316,"-",$B316,"-",$D316,"-",$F316),'Activités par classe-leçon-nat'!G:J,3,0)</f>
        <v>L'enfant doit compter  (à voix haute ou mentalement) les éléments sur une image (en les pointant du doigt)</v>
      </c>
      <c r="K316" s="48" t="str">
        <f>VLOOKUP(G316,'Type Exo'!A:C,3,0)</f>
        <v>Un exercice de type QCM</v>
      </c>
      <c r="L316" s="48" t="s">
        <v>960</v>
      </c>
      <c r="M316" s="48">
        <f>IF(NOT(ISNA(VLOOKUP(CONCATENATE($H316,"-",$G316),'Question ClasseLeçonActTyprep'!$I:$L,4,0))), VLOOKUP(CONCATENATE($H316,"-",$G316),'Question ClasseLeçonActTyprep'!$I:$L,4,0), IF(NOT(ISNA(VLOOKUP(CONCATENATE(MID($H316,1,LEN($H316)-2),"--*",$G316),'Question ClasseLeçonActTyprep'!$I:$L,4,0))), VLOOKUP(CONCATENATE(MID($H316,1,LEN($H316)-2),"--*",$G316),'Question ClasseLeçonActTyprep'!$I:$L,4,0), IF(NOT(ISNA(VLOOKUP(CONCATENATE(MID($H316,1,LEN($H316)-4),"---*",$G316),'Question ClasseLeçonActTyprep'!$I:$L,4,0))), VLOOKUP(CONCATENATE(MID($H316,1,LEN($H316)-4),"---*",$G316),'Question ClasseLeçonActTyprep'!$I:$L,4,0), IF(NOT(ISNA(VLOOKUP(CONCATENATE(MID($H316,1,LEN($H316)-5),"----*",$G316),'Question ClasseLeçonActTyprep'!$I:$L,4,0))), VLOOKUP(CONCATENATE(MID($H316,1,LEN($H316)-6),"----*",$G316),'Question ClasseLeçonActTyprep'!$I:$L,4,0), 0))))</f>
        <v>0</v>
      </c>
      <c r="N316" s="86" t="str">
        <f t="shared" si="18"/>
        <v>Sur ce dessin, combien vois-tu de lapins ?</v>
      </c>
      <c r="O316"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'Un exercice de type QCM', 'L''enfant doit compter  (à voix haute ou mentalement) les éléments sur une image (en les pointant du doigt)', 'Sur ce dessin, combien vois-tu de lapins ?', 'Q1', '1', 'CP', 'CD', 'F');</v>
      </c>
    </row>
    <row r="317" spans="1:15" s="87" customFormat="1" ht="72.5" x14ac:dyDescent="0.35">
      <c r="A317" s="12" t="s">
        <v>77</v>
      </c>
      <c r="B317" s="85" t="s">
        <v>656</v>
      </c>
      <c r="C317" s="9" t="str">
        <f t="shared" si="16"/>
        <v>CP-CD</v>
      </c>
      <c r="D317" s="85" t="s">
        <v>640</v>
      </c>
      <c r="E317" s="85" t="str">
        <f>VLOOKUP(D317,'Phase apprent &amp; Nature activ'!A$11:B$14,2,0)</f>
        <v>Formalisation</v>
      </c>
      <c r="F317" s="85">
        <v>1</v>
      </c>
      <c r="G317" s="85" t="s">
        <v>953</v>
      </c>
      <c r="H317" s="85" t="str">
        <f t="shared" si="17"/>
        <v>CP-CD-F-1-Q2</v>
      </c>
      <c r="I317" s="48" t="str">
        <f>CONCATENATE(VLOOKUP(CONCATENATE(A317,"-",B317,"-",D317,"-",F317),'Activités par classe-leçon-nat'!G:H,2,0)," - ",E317)</f>
        <v>Apprendre à compter sur des images, de plus en plus mentalement (passage vers l'abstraction, sans passer par les doigts) - Formalisation</v>
      </c>
      <c r="J317" s="48" t="str">
        <f>VLOOKUP(CONCATENATE($A317,"-",$B317,"-",$D317,"-",$F317),'Activités par classe-leçon-nat'!G:J,3,0)</f>
        <v>L'enfant doit compter  (à voix haute ou mentalement) les éléments sur une image (en les pointant du doigt)</v>
      </c>
      <c r="K317" s="48" t="str">
        <f>VLOOKUP(G317,'Type Exo'!A:C,3,0)</f>
        <v>Un exercice de type QCM (question alternative / trouver l'intrus)</v>
      </c>
      <c r="L317" s="48" t="s">
        <v>960</v>
      </c>
      <c r="M317" s="48">
        <f>IF(NOT(ISNA(VLOOKUP(CONCATENATE($H317,"-",$G317),'Question ClasseLeçonActTyprep'!$I:$L,4,0))), VLOOKUP(CONCATENATE($H317,"-",$G317),'Question ClasseLeçonActTyprep'!$I:$L,4,0), IF(NOT(ISNA(VLOOKUP(CONCATENATE(MID($H317,1,LEN($H317)-2),"--*",$G317),'Question ClasseLeçonActTyprep'!$I:$L,4,0))), VLOOKUP(CONCATENATE(MID($H317,1,LEN($H317)-2),"--*",$G317),'Question ClasseLeçonActTyprep'!$I:$L,4,0), IF(NOT(ISNA(VLOOKUP(CONCATENATE(MID($H317,1,LEN($H317)-4),"---*",$G317),'Question ClasseLeçonActTyprep'!$I:$L,4,0))), VLOOKUP(CONCATENATE(MID($H317,1,LEN($H317)-4),"---*",$G317),'Question ClasseLeçonActTyprep'!$I:$L,4,0), IF(NOT(ISNA(VLOOKUP(CONCATENATE(MID($H317,1,LEN($H317)-5),"----*",$G317),'Question ClasseLeçonActTyprep'!$I:$L,4,0))), VLOOKUP(CONCATENATE(MID($H317,1,LEN($H317)-6),"----*",$G317),'Question ClasseLeçonActTyprep'!$I:$L,4,0), 0))))</f>
        <v>0</v>
      </c>
      <c r="N317" s="86" t="str">
        <f t="shared" si="18"/>
        <v>Sur ce dessin, combien vois-tu de lapins ?</v>
      </c>
      <c r="O317"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'Un exercice de type QCM (question alternative / trouver l''intrus)', 'L''enfant doit compter  (à voix haute ou mentalement) les éléments sur une image (en les pointant du doigt)', 'Sur ce dessin, combien vois-tu de lapins ?', 'Q2', '1', 'CP', 'CD', 'F');</v>
      </c>
    </row>
    <row r="318" spans="1:15" s="87" customFormat="1" ht="72.5" x14ac:dyDescent="0.35">
      <c r="A318" s="12" t="s">
        <v>77</v>
      </c>
      <c r="B318" s="85" t="s">
        <v>656</v>
      </c>
      <c r="C318" s="9" t="str">
        <f t="shared" si="16"/>
        <v>CP-CD</v>
      </c>
      <c r="D318" s="85" t="s">
        <v>640</v>
      </c>
      <c r="E318" s="85" t="str">
        <f>VLOOKUP(D318,'Phase apprent &amp; Nature activ'!A$11:B$14,2,0)</f>
        <v>Formalisation</v>
      </c>
      <c r="F318" s="85">
        <v>1</v>
      </c>
      <c r="G318" s="85" t="s">
        <v>87</v>
      </c>
      <c r="H318" s="85" t="str">
        <f t="shared" si="17"/>
        <v>CP-CD-F-1-M</v>
      </c>
      <c r="I318" s="48" t="str">
        <f>CONCATENATE(VLOOKUP(CONCATENATE(A318,"-",B318,"-",D318,"-",F318),'Activités par classe-leçon-nat'!G:H,2,0)," - ",E318)</f>
        <v>Apprendre à compter sur des images, de plus en plus mentalement (passage vers l'abstraction, sans passer par les doigts) - Formalisation</v>
      </c>
      <c r="J318" s="48" t="str">
        <f>VLOOKUP(CONCATENATE($A318,"-",$B318,"-",$D318,"-",$F318),'Activités par classe-leçon-nat'!G:J,3,0)</f>
        <v>L'enfant doit compter  (à voix haute ou mentalement) les éléments sur une image (en les pointant du doigt)</v>
      </c>
      <c r="K318" s="48" t="str">
        <f>VLOOKUP(G318,'Type Exo'!A:C,3,0)</f>
        <v>Un exercice de type Memory</v>
      </c>
      <c r="L318" s="48" t="s">
        <v>1040</v>
      </c>
      <c r="M318" s="48">
        <f>IF(NOT(ISNA(VLOOKUP(CONCATENATE($H318,"-",$G318),'Question ClasseLeçonActTyprep'!$I:$L,4,0))), VLOOKUP(CONCATENATE($H318,"-",$G318),'Question ClasseLeçonActTyprep'!$I:$L,4,0), IF(NOT(ISNA(VLOOKUP(CONCATENATE(MID($H318,1,LEN($H318)-2),"--*",$G318),'Question ClasseLeçonActTyprep'!$I:$L,4,0))), VLOOKUP(CONCATENATE(MID($H318,1,LEN($H318)-2),"--*",$G318),'Question ClasseLeçonActTyprep'!$I:$L,4,0), IF(NOT(ISNA(VLOOKUP(CONCATENATE(MID($H318,1,LEN($H318)-4),"---*",$G318),'Question ClasseLeçonActTyprep'!$I:$L,4,0))), VLOOKUP(CONCATENATE(MID($H318,1,LEN($H318)-4),"---*",$G318),'Question ClasseLeçonActTyprep'!$I:$L,4,0), IF(NOT(ISNA(VLOOKUP(CONCATENATE(MID($H318,1,LEN($H318)-5),"----*",$G318),'Question ClasseLeçonActTyprep'!$I:$L,4,0))), VLOOKUP(CONCATENATE(MID($H318,1,LEN($H318)-6),"----*",$G318),'Question ClasseLeçonActTyprep'!$I:$L,4,0), 0))))</f>
        <v>0</v>
      </c>
      <c r="N318" s="86" t="str">
        <f t="shared" si="18"/>
        <v>Associe les cartes faisant correspondre les images avec le nombre de lapins</v>
      </c>
      <c r="O318"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'Un exercice de type Memory', 'L''enfant doit compter  (à voix haute ou mentalement) les éléments sur une image (en les pointant du doigt)', 'Associe les cartes faisant correspondre les images avec le nombre de lapins', 'M', '1', 'CP', 'CD', 'F');</v>
      </c>
    </row>
    <row r="319" spans="1:15" s="87" customFormat="1" ht="72.5" x14ac:dyDescent="0.35">
      <c r="A319" s="12" t="s">
        <v>77</v>
      </c>
      <c r="B319" s="85" t="s">
        <v>656</v>
      </c>
      <c r="C319" s="9" t="str">
        <f t="shared" si="16"/>
        <v>CP-CD</v>
      </c>
      <c r="D319" s="85" t="s">
        <v>640</v>
      </c>
      <c r="E319" s="85" t="str">
        <f>VLOOKUP(D319,'Phase apprent &amp; Nature activ'!A$11:B$14,2,0)</f>
        <v>Formalisation</v>
      </c>
      <c r="F319" s="85">
        <v>1</v>
      </c>
      <c r="G319" s="85" t="s">
        <v>628</v>
      </c>
      <c r="H319" s="85" t="str">
        <f t="shared" si="17"/>
        <v>CP-CD-F-1-P</v>
      </c>
      <c r="I319" s="48" t="str">
        <f>CONCATENATE(VLOOKUP(CONCATENATE(A319,"-",B319,"-",D319,"-",F319),'Activités par classe-leçon-nat'!G:H,2,0)," - ",E319)</f>
        <v>Apprendre à compter sur des images, de plus en plus mentalement (passage vers l'abstraction, sans passer par les doigts) - Formalisation</v>
      </c>
      <c r="J319" s="48" t="str">
        <f>VLOOKUP(CONCATENATE($A319,"-",$B319,"-",$D319,"-",$F319),'Activités par classe-leçon-nat'!G:J,3,0)</f>
        <v>L'enfant doit compter  (à voix haute ou mentalement) les éléments sur une image (en les pointant du doigt)</v>
      </c>
      <c r="K319" s="48" t="str">
        <f>VLOOKUP(G319,'Type Exo'!A:C,3,0)</f>
        <v>Un exercice où il faut relier des items entre eux par paire</v>
      </c>
      <c r="L319" s="48" t="s">
        <v>1041</v>
      </c>
      <c r="M319" s="48">
        <f>IF(NOT(ISNA(VLOOKUP(CONCATENATE($H319,"-",$G319),'Question ClasseLeçonActTyprep'!$I:$L,4,0))), VLOOKUP(CONCATENATE($H319,"-",$G319),'Question ClasseLeçonActTyprep'!$I:$L,4,0), IF(NOT(ISNA(VLOOKUP(CONCATENATE(MID($H319,1,LEN($H319)-2),"--*",$G319),'Question ClasseLeçonActTyprep'!$I:$L,4,0))), VLOOKUP(CONCATENATE(MID($H319,1,LEN($H319)-2),"--*",$G319),'Question ClasseLeçonActTyprep'!$I:$L,4,0), IF(NOT(ISNA(VLOOKUP(CONCATENATE(MID($H319,1,LEN($H319)-4),"---*",$G319),'Question ClasseLeçonActTyprep'!$I:$L,4,0))), VLOOKUP(CONCATENATE(MID($H319,1,LEN($H319)-4),"---*",$G319),'Question ClasseLeçonActTyprep'!$I:$L,4,0), IF(NOT(ISNA(VLOOKUP(CONCATENATE(MID($H319,1,LEN($H319)-5),"----*",$G319),'Question ClasseLeçonActTyprep'!$I:$L,4,0))), VLOOKUP(CONCATENATE(MID($H319,1,LEN($H319)-6),"----*",$G319),'Question ClasseLeçonActTyprep'!$I:$L,4,0), 0))))</f>
        <v>0</v>
      </c>
      <c r="N319" s="86" t="str">
        <f t="shared" si="18"/>
        <v>Relie les images avec le nombre de lapins visibles</v>
      </c>
      <c r="O319"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'Un exercice où il faut relier des items entre eux par paire', 'L''enfant doit compter  (à voix haute ou mentalement) les éléments sur une image (en les pointant du doigt)', 'Relie les images avec le nombre de lapins visibles', 'P', '1', 'CP', 'CD', 'F');</v>
      </c>
    </row>
    <row r="320" spans="1:15" s="87" customFormat="1" ht="72.5" x14ac:dyDescent="0.35">
      <c r="A320" s="12" t="s">
        <v>77</v>
      </c>
      <c r="B320" s="85" t="s">
        <v>656</v>
      </c>
      <c r="C320" s="9" t="str">
        <f t="shared" si="16"/>
        <v>CP-CD</v>
      </c>
      <c r="D320" s="85" t="s">
        <v>640</v>
      </c>
      <c r="E320" s="85" t="str">
        <f>VLOOKUP(D320,'Phase apprent &amp; Nature activ'!A$11:B$14,2,0)</f>
        <v>Formalisation</v>
      </c>
      <c r="F320" s="85">
        <v>1</v>
      </c>
      <c r="G320" s="85" t="s">
        <v>835</v>
      </c>
      <c r="H320" s="85" t="str">
        <f t="shared" si="17"/>
        <v>CP-CD-F-1-T</v>
      </c>
      <c r="I320" s="48" t="str">
        <f>CONCATENATE(VLOOKUP(CONCATENATE(A320,"-",B320,"-",D320,"-",F320),'Activités par classe-leçon-nat'!G:H,2,0)," - ",E320)</f>
        <v>Apprendre à compter sur des images, de plus en plus mentalement (passage vers l'abstraction, sans passer par les doigts) - Formalisation</v>
      </c>
      <c r="J320" s="48" t="str">
        <f>VLOOKUP(CONCATENATE($A320,"-",$B320,"-",$D320,"-",$F320),'Activités par classe-leçon-nat'!G:J,3,0)</f>
        <v>L'enfant doit compter  (à voix haute ou mentalement) les éléments sur une image (en les pointant du doigt)</v>
      </c>
      <c r="K320" s="48" t="str">
        <f>VLOOKUP(G320,'Type Exo'!A:C,3,0)</f>
        <v>Un exercice à trous</v>
      </c>
      <c r="L320" s="48" t="s">
        <v>963</v>
      </c>
      <c r="M320" s="48">
        <f>IF(NOT(ISNA(VLOOKUP(CONCATENATE($H320,"-",$G320),'Question ClasseLeçonActTyprep'!$I:$L,4,0))), VLOOKUP(CONCATENATE($H320,"-",$G320),'Question ClasseLeçonActTyprep'!$I:$L,4,0), IF(NOT(ISNA(VLOOKUP(CONCATENATE(MID($H320,1,LEN($H320)-2),"--*",$G320),'Question ClasseLeçonActTyprep'!$I:$L,4,0))), VLOOKUP(CONCATENATE(MID($H320,1,LEN($H320)-2),"--*",$G320),'Question ClasseLeçonActTyprep'!$I:$L,4,0), IF(NOT(ISNA(VLOOKUP(CONCATENATE(MID($H320,1,LEN($H320)-4),"---*",$G320),'Question ClasseLeçonActTyprep'!$I:$L,4,0))), VLOOKUP(CONCATENATE(MID($H320,1,LEN($H320)-4),"---*",$G320),'Question ClasseLeçonActTyprep'!$I:$L,4,0), IF(NOT(ISNA(VLOOKUP(CONCATENATE(MID($H320,1,LEN($H320)-5),"----*",$G320),'Question ClasseLeçonActTyprep'!$I:$L,4,0))), VLOOKUP(CONCATENATE(MID($H320,1,LEN($H320)-6),"----*",$G320),'Question ClasseLeçonActTyprep'!$I:$L,4,0), 0))))</f>
        <v>0</v>
      </c>
      <c r="N320" s="86" t="str">
        <f t="shared" si="18"/>
        <v>Sur ce dessin, il y a &lt;3&gt; lapins</v>
      </c>
      <c r="O320" s="93" t="str">
        <f t="shared" si="19"/>
        <v>INSERT INTO `activite_clnt` (nom, description, objectif, consigne, typrep, num_activite, fk_classe_id, fk_lesson_id, fk_natureactiv_id) VALUES ('Apprendre à compter sur des images, de plus en plus mentalement (passage vers l''abstraction, sans passer par les doigts) - Formalisation', 'Un exercice à trous', 'L''enfant doit compter  (à voix haute ou mentalement) les éléments sur une image (en les pointant du doigt)', 'Sur ce dessin, il y a &lt;3&gt; lapins', 'T', '1', 'CP', 'CD', 'F');</v>
      </c>
    </row>
    <row r="321" spans="1:15" s="90" customFormat="1" ht="58" x14ac:dyDescent="0.35">
      <c r="A321" s="12" t="s">
        <v>77</v>
      </c>
      <c r="B321" s="85" t="s">
        <v>656</v>
      </c>
      <c r="C321" s="9" t="str">
        <f t="shared" si="16"/>
        <v>CP-CD</v>
      </c>
      <c r="D321" s="85" t="s">
        <v>628</v>
      </c>
      <c r="E321" s="85" t="str">
        <f>VLOOKUP(D321,'Phase apprent &amp; Nature activ'!A$11:B$14,2,0)</f>
        <v>Problème</v>
      </c>
      <c r="F321" s="85">
        <v>1</v>
      </c>
      <c r="G321" s="85" t="s">
        <v>735</v>
      </c>
      <c r="H321" s="85" t="str">
        <f t="shared" si="17"/>
        <v>CP-CD-P-1-B1</v>
      </c>
      <c r="I321" s="48" t="str">
        <f>CONCATENATE(VLOOKUP(CONCATENATE(A321,"-",B321,"-",D321,"-",F321),'Activités par classe-leçon-nat'!G:H,2,0)," - ",E321)</f>
        <v>Apprendre la notion de suivant - Problème</v>
      </c>
      <c r="J321" s="48" t="str">
        <f>VLOOKUP(CONCATENATE($A321,"-",$B321,"-",$D321,"-",$F321),'Activités par classe-leçon-nat'!G:J,3,0)</f>
        <v>L'enfant doit savoir quel est le nombre suivant</v>
      </c>
      <c r="K321" s="48" t="str">
        <f>VLOOKUP(G321,'Type Exo'!A:C,3,0)</f>
        <v>Exercice où il faut trouver la bonne réponse parmi 2 possibles</v>
      </c>
      <c r="L321" s="48" t="s">
        <v>964</v>
      </c>
      <c r="M321" s="48">
        <f>IF(NOT(ISNA(VLOOKUP(CONCATENATE($H321,"-",$G321),'Question ClasseLeçonActTyprep'!$I:$L,4,0))), VLOOKUP(CONCATENATE($H321,"-",$G321),'Question ClasseLeçonActTyprep'!$I:$L,4,0), IF(NOT(ISNA(VLOOKUP(CONCATENATE(MID($H321,1,LEN($H321)-2),"--*",$G321),'Question ClasseLeçonActTyprep'!$I:$L,4,0))), VLOOKUP(CONCATENATE(MID($H321,1,LEN($H321)-2),"--*",$G321),'Question ClasseLeçonActTyprep'!$I:$L,4,0), IF(NOT(ISNA(VLOOKUP(CONCATENATE(MID($H321,1,LEN($H321)-4),"---*",$G321),'Question ClasseLeçonActTyprep'!$I:$L,4,0))), VLOOKUP(CONCATENATE(MID($H321,1,LEN($H321)-4),"---*",$G321),'Question ClasseLeçonActTyprep'!$I:$L,4,0), IF(NOT(ISNA(VLOOKUP(CONCATENATE(MID($H321,1,LEN($H321)-5),"----*",$G321),'Question ClasseLeçonActTyprep'!$I:$L,4,0))), VLOOKUP(CONCATENATE(MID($H321,1,LEN($H321)-6),"----*",$G321),'Question ClasseLeçonActTyprep'!$I:$L,4,0), 0))))</f>
        <v>0</v>
      </c>
      <c r="N321" s="86" t="str">
        <f t="shared" si="18"/>
        <v>Quel nombre est après 1 ?</v>
      </c>
      <c r="O321" s="93" t="str">
        <f t="shared" si="19"/>
        <v>INSERT INTO `activite_clnt` (nom, description, objectif, consigne, typrep, num_activite, fk_classe_id, fk_lesson_id, fk_natureactiv_id) VALUES ('Apprendre la notion de suivant - Problème', 'Exercice où il faut trouver la bonne réponse parmi 2 possibles', 'L''enfant doit savoir quel est le nombre suivant', 'Quel nombre est après 1 ?', 'B1', '1', 'CP', 'CD', 'P');</v>
      </c>
    </row>
    <row r="322" spans="1:15" s="90" customFormat="1" ht="58" x14ac:dyDescent="0.35">
      <c r="A322" s="12" t="s">
        <v>77</v>
      </c>
      <c r="B322" s="85" t="s">
        <v>656</v>
      </c>
      <c r="C322" s="9" t="str">
        <f t="shared" ref="C322:C385" si="20">CONCATENATE(A322,"-",B322)</f>
        <v>CP-CD</v>
      </c>
      <c r="D322" s="85" t="s">
        <v>628</v>
      </c>
      <c r="E322" s="85" t="str">
        <f>VLOOKUP(D322,'Phase apprent &amp; Nature activ'!A$11:B$14,2,0)</f>
        <v>Problème</v>
      </c>
      <c r="F322" s="85">
        <v>1</v>
      </c>
      <c r="G322" s="85" t="s">
        <v>951</v>
      </c>
      <c r="H322" s="85" t="str">
        <f t="shared" ref="H322:H385" si="21">CONCATENATE($A322,"-",$B322,"-",$D322,"-",$F322,"-",G322)</f>
        <v>CP-CD-P-1-B2</v>
      </c>
      <c r="I322" s="48" t="str">
        <f>CONCATENATE(VLOOKUP(CONCATENATE(A322,"-",B322,"-",D322,"-",F322),'Activités par classe-leçon-nat'!G:H,2,0)," - ",E322)</f>
        <v>Apprendre la notion de suivant - Problème</v>
      </c>
      <c r="J322" s="48" t="str">
        <f>VLOOKUP(CONCATENATE($A322,"-",$B322,"-",$D322,"-",$F322),'Activités par classe-leçon-nat'!G:J,3,0)</f>
        <v>L'enfant doit savoir quel est le nombre suivant</v>
      </c>
      <c r="K322" s="48" t="str">
        <f>VLOOKUP(G322,'Type Exo'!A:C,3,0)</f>
        <v>Exercice où il faut trouver la bonne réponse parmi 2 possibles (question alternative)</v>
      </c>
      <c r="L322" s="48" t="s">
        <v>964</v>
      </c>
      <c r="M322" s="48">
        <f>IF(NOT(ISNA(VLOOKUP(CONCATENATE($H322,"-",$G322),'Question ClasseLeçonActTyprep'!$I:$L,4,0))), VLOOKUP(CONCATENATE($H322,"-",$G322),'Question ClasseLeçonActTyprep'!$I:$L,4,0), IF(NOT(ISNA(VLOOKUP(CONCATENATE(MID($H322,1,LEN($H322)-2),"--*",$G322),'Question ClasseLeçonActTyprep'!$I:$L,4,0))), VLOOKUP(CONCATENATE(MID($H322,1,LEN($H322)-2),"--*",$G322),'Question ClasseLeçonActTyprep'!$I:$L,4,0), IF(NOT(ISNA(VLOOKUP(CONCATENATE(MID($H322,1,LEN($H322)-4),"---*",$G322),'Question ClasseLeçonActTyprep'!$I:$L,4,0))), VLOOKUP(CONCATENATE(MID($H322,1,LEN($H322)-4),"---*",$G322),'Question ClasseLeçonActTyprep'!$I:$L,4,0), IF(NOT(ISNA(VLOOKUP(CONCATENATE(MID($H322,1,LEN($H322)-5),"----*",$G322),'Question ClasseLeçonActTyprep'!$I:$L,4,0))), VLOOKUP(CONCATENATE(MID($H322,1,LEN($H322)-6),"----*",$G322),'Question ClasseLeçonActTyprep'!$I:$L,4,0), 0))))</f>
        <v>0</v>
      </c>
      <c r="N322" s="86" t="str">
        <f t="shared" ref="N322:N385" si="22">IF(L322&lt;&gt;"",L322,M322)</f>
        <v>Quel nombre est après 1 ?</v>
      </c>
      <c r="O322" s="93" t="str">
        <f t="shared" ref="O322:O385" si="23">CONCATENATE("INSERT INTO `activite_clnt` (nom, description, objectif, consigne, typrep, num_activite, fk_classe_id, fk_lesson_id, fk_natureactiv_id) VALUES ('",SUBSTITUTE(I322,"'","''"),"', '",SUBSTITUTE(K322,"'","''"),"', '",SUBSTITUTE(J322,"'","''"),"', '",SUBSTITUTE(L322,"'","''"),"', '",G322,"', '",F322,"', '",A322,"', '",B322,"', '",D322,"');")</f>
        <v>INSERT INTO `activite_clnt` (nom, description, objectif, consigne, typrep, num_activite, fk_classe_id, fk_lesson_id, fk_natureactiv_id) VALUES ('Apprendre la notion de suivant - Problème', 'Exercice où il faut trouver la bonne réponse parmi 2 possibles (question alternative)', 'L''enfant doit savoir quel est le nombre suivant', 'Quel nombre est après 1 ?', 'B2', '1', 'CP', 'CD', 'P');</v>
      </c>
    </row>
    <row r="323" spans="1:15" s="90" customFormat="1" ht="43.5" x14ac:dyDescent="0.35">
      <c r="A323" s="12" t="s">
        <v>77</v>
      </c>
      <c r="B323" s="85" t="s">
        <v>656</v>
      </c>
      <c r="C323" s="9" t="str">
        <f t="shared" si="20"/>
        <v>CP-CD</v>
      </c>
      <c r="D323" s="85" t="s">
        <v>628</v>
      </c>
      <c r="E323" s="85" t="str">
        <f>VLOOKUP(D323,'Phase apprent &amp; Nature activ'!A$11:B$14,2,0)</f>
        <v>Problème</v>
      </c>
      <c r="F323" s="85">
        <v>1</v>
      </c>
      <c r="G323" s="85" t="s">
        <v>952</v>
      </c>
      <c r="H323" s="85" t="str">
        <f t="shared" si="21"/>
        <v>CP-CD-P-1-Q1</v>
      </c>
      <c r="I323" s="48" t="str">
        <f>CONCATENATE(VLOOKUP(CONCATENATE(A323,"-",B323,"-",D323,"-",F323),'Activités par classe-leçon-nat'!G:H,2,0)," - ",E323)</f>
        <v>Apprendre la notion de suivant - Problème</v>
      </c>
      <c r="J323" s="48" t="str">
        <f>VLOOKUP(CONCATENATE($A323,"-",$B323,"-",$D323,"-",$F323),'Activités par classe-leçon-nat'!G:J,3,0)</f>
        <v>L'enfant doit savoir quel est le nombre suivant</v>
      </c>
      <c r="K323" s="48" t="str">
        <f>VLOOKUP(G323,'Type Exo'!A:C,3,0)</f>
        <v>Un exercice de type QCM</v>
      </c>
      <c r="L323" s="48" t="s">
        <v>964</v>
      </c>
      <c r="M323" s="48">
        <f>IF(NOT(ISNA(VLOOKUP(CONCATENATE($H323,"-",$G323),'Question ClasseLeçonActTyprep'!$I:$L,4,0))), VLOOKUP(CONCATENATE($H323,"-",$G323),'Question ClasseLeçonActTyprep'!$I:$L,4,0), IF(NOT(ISNA(VLOOKUP(CONCATENATE(MID($H323,1,LEN($H323)-2),"--*",$G323),'Question ClasseLeçonActTyprep'!$I:$L,4,0))), VLOOKUP(CONCATENATE(MID($H323,1,LEN($H323)-2),"--*",$G323),'Question ClasseLeçonActTyprep'!$I:$L,4,0), IF(NOT(ISNA(VLOOKUP(CONCATENATE(MID($H323,1,LEN($H323)-4),"---*",$G323),'Question ClasseLeçonActTyprep'!$I:$L,4,0))), VLOOKUP(CONCATENATE(MID($H323,1,LEN($H323)-4),"---*",$G323),'Question ClasseLeçonActTyprep'!$I:$L,4,0), IF(NOT(ISNA(VLOOKUP(CONCATENATE(MID($H323,1,LEN($H323)-5),"----*",$G323),'Question ClasseLeçonActTyprep'!$I:$L,4,0))), VLOOKUP(CONCATENATE(MID($H323,1,LEN($H323)-6),"----*",$G323),'Question ClasseLeçonActTyprep'!$I:$L,4,0), 0))))</f>
        <v>0</v>
      </c>
      <c r="N323" s="86" t="str">
        <f t="shared" si="22"/>
        <v>Quel nombre est après 1 ?</v>
      </c>
      <c r="O323" s="93" t="str">
        <f t="shared" si="23"/>
        <v>INSERT INTO `activite_clnt` (nom, description, objectif, consigne, typrep, num_activite, fk_classe_id, fk_lesson_id, fk_natureactiv_id) VALUES ('Apprendre la notion de suivant - Problème', 'Un exercice de type QCM', 'L''enfant doit savoir quel est le nombre suivant', 'Quel nombre est après 1 ?', 'Q1', '1', 'CP', 'CD', 'P');</v>
      </c>
    </row>
    <row r="324" spans="1:15" s="90" customFormat="1" ht="58" x14ac:dyDescent="0.35">
      <c r="A324" s="12" t="s">
        <v>77</v>
      </c>
      <c r="B324" s="85" t="s">
        <v>656</v>
      </c>
      <c r="C324" s="9" t="str">
        <f t="shared" si="20"/>
        <v>CP-CD</v>
      </c>
      <c r="D324" s="85" t="s">
        <v>628</v>
      </c>
      <c r="E324" s="85" t="str">
        <f>VLOOKUP(D324,'Phase apprent &amp; Nature activ'!A$11:B$14,2,0)</f>
        <v>Problème</v>
      </c>
      <c r="F324" s="85">
        <v>1</v>
      </c>
      <c r="G324" s="85" t="s">
        <v>953</v>
      </c>
      <c r="H324" s="85" t="str">
        <f t="shared" si="21"/>
        <v>CP-CD-P-1-Q2</v>
      </c>
      <c r="I324" s="48" t="str">
        <f>CONCATENATE(VLOOKUP(CONCATENATE(A324,"-",B324,"-",D324,"-",F324),'Activités par classe-leçon-nat'!G:H,2,0)," - ",E324)</f>
        <v>Apprendre la notion de suivant - Problème</v>
      </c>
      <c r="J324" s="48" t="str">
        <f>VLOOKUP(CONCATENATE($A324,"-",$B324,"-",$D324,"-",$F324),'Activités par classe-leçon-nat'!G:J,3,0)</f>
        <v>L'enfant doit savoir quel est le nombre suivant</v>
      </c>
      <c r="K324" s="48" t="str">
        <f>VLOOKUP(G324,'Type Exo'!A:C,3,0)</f>
        <v>Un exercice de type QCM (question alternative / trouver l'intrus)</v>
      </c>
      <c r="L324" s="48" t="s">
        <v>964</v>
      </c>
      <c r="M324" s="48">
        <f>IF(NOT(ISNA(VLOOKUP(CONCATENATE($H324,"-",$G324),'Question ClasseLeçonActTyprep'!$I:$L,4,0))), VLOOKUP(CONCATENATE($H324,"-",$G324),'Question ClasseLeçonActTyprep'!$I:$L,4,0), IF(NOT(ISNA(VLOOKUP(CONCATENATE(MID($H324,1,LEN($H324)-2),"--*",$G324),'Question ClasseLeçonActTyprep'!$I:$L,4,0))), VLOOKUP(CONCATENATE(MID($H324,1,LEN($H324)-2),"--*",$G324),'Question ClasseLeçonActTyprep'!$I:$L,4,0), IF(NOT(ISNA(VLOOKUP(CONCATENATE(MID($H324,1,LEN($H324)-4),"---*",$G324),'Question ClasseLeçonActTyprep'!$I:$L,4,0))), VLOOKUP(CONCATENATE(MID($H324,1,LEN($H324)-4),"---*",$G324),'Question ClasseLeçonActTyprep'!$I:$L,4,0), IF(NOT(ISNA(VLOOKUP(CONCATENATE(MID($H324,1,LEN($H324)-5),"----*",$G324),'Question ClasseLeçonActTyprep'!$I:$L,4,0))), VLOOKUP(CONCATENATE(MID($H324,1,LEN($H324)-6),"----*",$G324),'Question ClasseLeçonActTyprep'!$I:$L,4,0), 0))))</f>
        <v>0</v>
      </c>
      <c r="N324" s="86" t="str">
        <f t="shared" si="22"/>
        <v>Quel nombre est après 1 ?</v>
      </c>
      <c r="O324" s="93" t="str">
        <f t="shared" si="23"/>
        <v>INSERT INTO `activite_clnt` (nom, description, objectif, consigne, typrep, num_activite, fk_classe_id, fk_lesson_id, fk_natureactiv_id) VALUES ('Apprendre la notion de suivant - Problème', 'Un exercice de type QCM (question alternative / trouver l''intrus)', 'L''enfant doit savoir quel est le nombre suivant', 'Quel nombre est après 1 ?', 'Q2', '1', 'CP', 'CD', 'P');</v>
      </c>
    </row>
    <row r="325" spans="1:15" s="90" customFormat="1" ht="58" x14ac:dyDescent="0.35">
      <c r="A325" s="12" t="s">
        <v>77</v>
      </c>
      <c r="B325" s="85" t="s">
        <v>656</v>
      </c>
      <c r="C325" s="9" t="str">
        <f t="shared" si="20"/>
        <v>CP-CD</v>
      </c>
      <c r="D325" s="85" t="s">
        <v>628</v>
      </c>
      <c r="E325" s="85" t="str">
        <f>VLOOKUP(D325,'Phase apprent &amp; Nature activ'!A$11:B$14,2,0)</f>
        <v>Problème</v>
      </c>
      <c r="F325" s="85">
        <v>1</v>
      </c>
      <c r="G325" s="85" t="s">
        <v>87</v>
      </c>
      <c r="H325" s="85" t="str">
        <f t="shared" si="21"/>
        <v>CP-CD-P-1-M</v>
      </c>
      <c r="I325" s="48" t="str">
        <f>CONCATENATE(VLOOKUP(CONCATENATE(A325,"-",B325,"-",D325,"-",F325),'Activités par classe-leçon-nat'!G:H,2,0)," - ",E325)</f>
        <v>Apprendre la notion de suivant - Problème</v>
      </c>
      <c r="J325" s="48" t="str">
        <f>VLOOKUP(CONCATENATE($A325,"-",$B325,"-",$D325,"-",$F325),'Activités par classe-leçon-nat'!G:J,3,0)</f>
        <v>L'enfant doit savoir quel est le nombre suivant</v>
      </c>
      <c r="K325" s="48" t="str">
        <f>VLOOKUP(G325,'Type Exo'!A:C,3,0)</f>
        <v>Un exercice de type Memory</v>
      </c>
      <c r="L325" s="48" t="s">
        <v>965</v>
      </c>
      <c r="M325" s="48">
        <f>IF(NOT(ISNA(VLOOKUP(CONCATENATE($H325,"-",$G325),'Question ClasseLeçonActTyprep'!$I:$L,4,0))), VLOOKUP(CONCATENATE($H325,"-",$G325),'Question ClasseLeçonActTyprep'!$I:$L,4,0), IF(NOT(ISNA(VLOOKUP(CONCATENATE(MID($H325,1,LEN($H325)-2),"--*",$G325),'Question ClasseLeçonActTyprep'!$I:$L,4,0))), VLOOKUP(CONCATENATE(MID($H325,1,LEN($H325)-2),"--*",$G325),'Question ClasseLeçonActTyprep'!$I:$L,4,0), IF(NOT(ISNA(VLOOKUP(CONCATENATE(MID($H325,1,LEN($H325)-4),"---*",$G325),'Question ClasseLeçonActTyprep'!$I:$L,4,0))), VLOOKUP(CONCATENATE(MID($H325,1,LEN($H325)-4),"---*",$G325),'Question ClasseLeçonActTyprep'!$I:$L,4,0), IF(NOT(ISNA(VLOOKUP(CONCATENATE(MID($H325,1,LEN($H325)-5),"----*",$G325),'Question ClasseLeçonActTyprep'!$I:$L,4,0))), VLOOKUP(CONCATENATE(MID($H325,1,LEN($H325)-6),"----*",$G325),'Question ClasseLeçonActTyprep'!$I:$L,4,0), 0))))</f>
        <v>0</v>
      </c>
      <c r="N325" s="86" t="str">
        <f t="shared" si="22"/>
        <v>Associe les cartes qui correspondent (exemple : "le suivant de 2" et 3)</v>
      </c>
      <c r="O325" s="93" t="str">
        <f t="shared" si="23"/>
        <v>INSERT INTO `activite_clnt` (nom, description, objectif, consigne, typrep, num_activite, fk_classe_id, fk_lesson_id, fk_natureactiv_id) VALUES ('Apprendre la notion de suivant - Problème', 'Un exercice de type Memory', 'L''enfant doit savoir quel est le nombre suivant', 'Associe les cartes qui correspondent (exemple : "le suivant de 2" et 3)', 'M', '1', 'CP', 'CD', 'P');</v>
      </c>
    </row>
    <row r="326" spans="1:15" s="90" customFormat="1" ht="58" x14ac:dyDescent="0.35">
      <c r="A326" s="12" t="s">
        <v>77</v>
      </c>
      <c r="B326" s="85" t="s">
        <v>656</v>
      </c>
      <c r="C326" s="9" t="str">
        <f t="shared" si="20"/>
        <v>CP-CD</v>
      </c>
      <c r="D326" s="85" t="s">
        <v>628</v>
      </c>
      <c r="E326" s="85" t="str">
        <f>VLOOKUP(D326,'Phase apprent &amp; Nature activ'!A$11:B$14,2,0)</f>
        <v>Problème</v>
      </c>
      <c r="F326" s="85">
        <v>1</v>
      </c>
      <c r="G326" s="85" t="s">
        <v>628</v>
      </c>
      <c r="H326" s="85" t="str">
        <f t="shared" si="21"/>
        <v>CP-CD-P-1-P</v>
      </c>
      <c r="I326" s="48" t="str">
        <f>CONCATENATE(VLOOKUP(CONCATENATE(A326,"-",B326,"-",D326,"-",F326),'Activités par classe-leçon-nat'!G:H,2,0)," - ",E326)</f>
        <v>Apprendre la notion de suivant - Problème</v>
      </c>
      <c r="J326" s="48" t="str">
        <f>VLOOKUP(CONCATENATE($A326,"-",$B326,"-",$D326,"-",$F326),'Activités par classe-leçon-nat'!G:J,3,0)</f>
        <v>L'enfant doit savoir quel est le nombre suivant</v>
      </c>
      <c r="K326" s="48" t="str">
        <f>VLOOKUP(G326,'Type Exo'!A:C,3,0)</f>
        <v>Un exercice où il faut relier des items entre eux par paire</v>
      </c>
      <c r="L326" s="48" t="s">
        <v>966</v>
      </c>
      <c r="M326" s="48">
        <f>IF(NOT(ISNA(VLOOKUP(CONCATENATE($H326,"-",$G326),'Question ClasseLeçonActTyprep'!$I:$L,4,0))), VLOOKUP(CONCATENATE($H326,"-",$G326),'Question ClasseLeçonActTyprep'!$I:$L,4,0), IF(NOT(ISNA(VLOOKUP(CONCATENATE(MID($H326,1,LEN($H326)-2),"--*",$G326),'Question ClasseLeçonActTyprep'!$I:$L,4,0))), VLOOKUP(CONCATENATE(MID($H326,1,LEN($H326)-2),"--*",$G326),'Question ClasseLeçonActTyprep'!$I:$L,4,0), IF(NOT(ISNA(VLOOKUP(CONCATENATE(MID($H326,1,LEN($H326)-4),"---*",$G326),'Question ClasseLeçonActTyprep'!$I:$L,4,0))), VLOOKUP(CONCATENATE(MID($H326,1,LEN($H326)-4),"---*",$G326),'Question ClasseLeçonActTyprep'!$I:$L,4,0), IF(NOT(ISNA(VLOOKUP(CONCATENATE(MID($H326,1,LEN($H326)-5),"----*",$G326),'Question ClasseLeçonActTyprep'!$I:$L,4,0))), VLOOKUP(CONCATENATE(MID($H326,1,LEN($H326)-6),"----*",$G326),'Question ClasseLeçonActTyprep'!$I:$L,4,0), 0))))</f>
        <v>0</v>
      </c>
      <c r="N326" s="86" t="str">
        <f t="shared" si="22"/>
        <v>Relie les nombres avec les propositions qui correspondent (exemple : "le suivant de 2" et 3)</v>
      </c>
      <c r="O326" s="93" t="str">
        <f t="shared" si="23"/>
        <v>INSERT INTO `activite_clnt` (nom, description, objectif, consigne, typrep, num_activite, fk_classe_id, fk_lesson_id, fk_natureactiv_id) VALUES ('Apprendre la notion de suivant - Problème', 'Un exercice où il faut relier des items entre eux par paire', 'L''enfant doit savoir quel est le nombre suivant', 'Relie les nombres avec les propositions qui correspondent (exemple : "le suivant de 2" et 3)', 'P', '1', 'CP', 'CD', 'P');</v>
      </c>
    </row>
    <row r="327" spans="1:15" s="90" customFormat="1" ht="43.5" x14ac:dyDescent="0.35">
      <c r="A327" s="12" t="s">
        <v>77</v>
      </c>
      <c r="B327" s="85" t="s">
        <v>656</v>
      </c>
      <c r="C327" s="9" t="str">
        <f t="shared" si="20"/>
        <v>CP-CD</v>
      </c>
      <c r="D327" s="85" t="s">
        <v>628</v>
      </c>
      <c r="E327" s="85" t="str">
        <f>VLOOKUP(D327,'Phase apprent &amp; Nature activ'!A$11:B$14,2,0)</f>
        <v>Problème</v>
      </c>
      <c r="F327" s="85">
        <v>1</v>
      </c>
      <c r="G327" s="85" t="s">
        <v>835</v>
      </c>
      <c r="H327" s="85" t="str">
        <f t="shared" si="21"/>
        <v>CP-CD-P-1-T</v>
      </c>
      <c r="I327" s="48" t="str">
        <f>CONCATENATE(VLOOKUP(CONCATENATE(A327,"-",B327,"-",D327,"-",F327),'Activités par classe-leçon-nat'!G:H,2,0)," - ",E327)</f>
        <v>Apprendre la notion de suivant - Problème</v>
      </c>
      <c r="J327" s="48" t="str">
        <f>VLOOKUP(CONCATENATE($A327,"-",$B327,"-",$D327,"-",$F327),'Activités par classe-leçon-nat'!G:J,3,0)</f>
        <v>L'enfant doit savoir quel est le nombre suivant</v>
      </c>
      <c r="K327" s="48" t="str">
        <f>VLOOKUP(G327,'Type Exo'!A:C,3,0)</f>
        <v>Un exercice à trous</v>
      </c>
      <c r="L327" s="48" t="s">
        <v>967</v>
      </c>
      <c r="M327" s="48">
        <f>IF(NOT(ISNA(VLOOKUP(CONCATENATE($H327,"-",$G327),'Question ClasseLeçonActTyprep'!$I:$L,4,0))), VLOOKUP(CONCATENATE($H327,"-",$G327),'Question ClasseLeçonActTyprep'!$I:$L,4,0), IF(NOT(ISNA(VLOOKUP(CONCATENATE(MID($H327,1,LEN($H327)-2),"--*",$G327),'Question ClasseLeçonActTyprep'!$I:$L,4,0))), VLOOKUP(CONCATENATE(MID($H327,1,LEN($H327)-2),"--*",$G327),'Question ClasseLeçonActTyprep'!$I:$L,4,0), IF(NOT(ISNA(VLOOKUP(CONCATENATE(MID($H327,1,LEN($H327)-4),"---*",$G327),'Question ClasseLeçonActTyprep'!$I:$L,4,0))), VLOOKUP(CONCATENATE(MID($H327,1,LEN($H327)-4),"---*",$G327),'Question ClasseLeçonActTyprep'!$I:$L,4,0), IF(NOT(ISNA(VLOOKUP(CONCATENATE(MID($H327,1,LEN($H327)-5),"----*",$G327),'Question ClasseLeçonActTyprep'!$I:$L,4,0))), VLOOKUP(CONCATENATE(MID($H327,1,LEN($H327)-6),"----*",$G327),'Question ClasseLeçonActTyprep'!$I:$L,4,0), 0))))</f>
        <v>0</v>
      </c>
      <c r="N327" s="86" t="str">
        <f t="shared" si="22"/>
        <v>Le nombre qui suit 4 est &lt;5&gt;</v>
      </c>
      <c r="O327" s="93" t="str">
        <f t="shared" si="23"/>
        <v>INSERT INTO `activite_clnt` (nom, description, objectif, consigne, typrep, num_activite, fk_classe_id, fk_lesson_id, fk_natureactiv_id) VALUES ('Apprendre la notion de suivant - Problème', 'Un exercice à trous', 'L''enfant doit savoir quel est le nombre suivant', 'Le nombre qui suit 4 est &lt;5&gt;', 'T', '1', 'CP', 'CD', 'P');</v>
      </c>
    </row>
    <row r="328" spans="1:15" s="90" customFormat="1" ht="58" x14ac:dyDescent="0.35">
      <c r="A328" s="12" t="s">
        <v>77</v>
      </c>
      <c r="B328" s="85" t="s">
        <v>656</v>
      </c>
      <c r="C328" s="9" t="str">
        <f t="shared" si="20"/>
        <v>CP-CD</v>
      </c>
      <c r="D328" s="85" t="s">
        <v>628</v>
      </c>
      <c r="E328" s="85" t="str">
        <f>VLOOKUP(D328,'Phase apprent &amp; Nature activ'!A$11:B$14,2,0)</f>
        <v>Problème</v>
      </c>
      <c r="F328" s="85">
        <v>2</v>
      </c>
      <c r="G328" s="85" t="s">
        <v>735</v>
      </c>
      <c r="H328" s="85" t="str">
        <f t="shared" si="21"/>
        <v>CP-CD-P-2-B1</v>
      </c>
      <c r="I328" s="48" t="str">
        <f>CONCATENATE(VLOOKUP(CONCATENATE(A328,"-",B328,"-",D328,"-",F328),'Activités par classe-leçon-nat'!G:H,2,0)," - ",E328)</f>
        <v>Apprendre la notion de précédent - Problème</v>
      </c>
      <c r="J328" s="48" t="str">
        <f>VLOOKUP(CONCATENATE($A328,"-",$B328,"-",$D328,"-",$F328),'Activités par classe-leçon-nat'!G:J,3,0)</f>
        <v>L'enfant doit savoir quel est le nombre précédent</v>
      </c>
      <c r="K328" s="48" t="str">
        <f>VLOOKUP(G328,'Type Exo'!A:C,3,0)</f>
        <v>Exercice où il faut trouver la bonne réponse parmi 2 possibles</v>
      </c>
      <c r="L328" s="48" t="s">
        <v>968</v>
      </c>
      <c r="M328" s="48">
        <f>IF(NOT(ISNA(VLOOKUP(CONCATENATE($H328,"-",$G328),'Question ClasseLeçonActTyprep'!$I:$L,4,0))), VLOOKUP(CONCATENATE($H328,"-",$G328),'Question ClasseLeçonActTyprep'!$I:$L,4,0), IF(NOT(ISNA(VLOOKUP(CONCATENATE(MID($H328,1,LEN($H328)-2),"--*",$G328),'Question ClasseLeçonActTyprep'!$I:$L,4,0))), VLOOKUP(CONCATENATE(MID($H328,1,LEN($H328)-2),"--*",$G328),'Question ClasseLeçonActTyprep'!$I:$L,4,0), IF(NOT(ISNA(VLOOKUP(CONCATENATE(MID($H328,1,LEN($H328)-4),"---*",$G328),'Question ClasseLeçonActTyprep'!$I:$L,4,0))), VLOOKUP(CONCATENATE(MID($H328,1,LEN($H328)-4),"---*",$G328),'Question ClasseLeçonActTyprep'!$I:$L,4,0), IF(NOT(ISNA(VLOOKUP(CONCATENATE(MID($H328,1,LEN($H328)-5),"----*",$G328),'Question ClasseLeçonActTyprep'!$I:$L,4,0))), VLOOKUP(CONCATENATE(MID($H328,1,LEN($H328)-6),"----*",$G328),'Question ClasseLeçonActTyprep'!$I:$L,4,0), 0))))</f>
        <v>0</v>
      </c>
      <c r="N328" s="86" t="str">
        <f t="shared" si="22"/>
        <v>Quel nombre est avant 3 ?</v>
      </c>
      <c r="O328" s="93" t="str">
        <f t="shared" si="23"/>
        <v>INSERT INTO `activite_clnt` (nom, description, objectif, consigne, typrep, num_activite, fk_classe_id, fk_lesson_id, fk_natureactiv_id) VALUES ('Apprendre la notion de précédent - Problème', 'Exercice où il faut trouver la bonne réponse parmi 2 possibles', 'L''enfant doit savoir quel est le nombre précédent', 'Quel nombre est avant 3 ?', 'B1', '2', 'CP', 'CD', 'P');</v>
      </c>
    </row>
    <row r="329" spans="1:15" s="90" customFormat="1" ht="58" x14ac:dyDescent="0.35">
      <c r="A329" s="12" t="s">
        <v>77</v>
      </c>
      <c r="B329" s="85" t="s">
        <v>656</v>
      </c>
      <c r="C329" s="9" t="str">
        <f t="shared" si="20"/>
        <v>CP-CD</v>
      </c>
      <c r="D329" s="85" t="s">
        <v>628</v>
      </c>
      <c r="E329" s="85" t="str">
        <f>VLOOKUP(D329,'Phase apprent &amp; Nature activ'!A$11:B$14,2,0)</f>
        <v>Problème</v>
      </c>
      <c r="F329" s="85">
        <v>2</v>
      </c>
      <c r="G329" s="85" t="s">
        <v>951</v>
      </c>
      <c r="H329" s="85" t="str">
        <f t="shared" si="21"/>
        <v>CP-CD-P-2-B2</v>
      </c>
      <c r="I329" s="48" t="str">
        <f>CONCATENATE(VLOOKUP(CONCATENATE(A329,"-",B329,"-",D329,"-",F329),'Activités par classe-leçon-nat'!G:H,2,0)," - ",E329)</f>
        <v>Apprendre la notion de précédent - Problème</v>
      </c>
      <c r="J329" s="48" t="str">
        <f>VLOOKUP(CONCATENATE($A329,"-",$B329,"-",$D329,"-",$F329),'Activités par classe-leçon-nat'!G:J,3,0)</f>
        <v>L'enfant doit savoir quel est le nombre précédent</v>
      </c>
      <c r="K329" s="48" t="str">
        <f>VLOOKUP(G329,'Type Exo'!A:C,3,0)</f>
        <v>Exercice où il faut trouver la bonne réponse parmi 2 possibles (question alternative)</v>
      </c>
      <c r="L329" s="48" t="s">
        <v>968</v>
      </c>
      <c r="M329" s="48">
        <f>IF(NOT(ISNA(VLOOKUP(CONCATENATE($H329,"-",$G329),'Question ClasseLeçonActTyprep'!$I:$L,4,0))), VLOOKUP(CONCATENATE($H329,"-",$G329),'Question ClasseLeçonActTyprep'!$I:$L,4,0), IF(NOT(ISNA(VLOOKUP(CONCATENATE(MID($H329,1,LEN($H329)-2),"--*",$G329),'Question ClasseLeçonActTyprep'!$I:$L,4,0))), VLOOKUP(CONCATENATE(MID($H329,1,LEN($H329)-2),"--*",$G329),'Question ClasseLeçonActTyprep'!$I:$L,4,0), IF(NOT(ISNA(VLOOKUP(CONCATENATE(MID($H329,1,LEN($H329)-4),"---*",$G329),'Question ClasseLeçonActTyprep'!$I:$L,4,0))), VLOOKUP(CONCATENATE(MID($H329,1,LEN($H329)-4),"---*",$G329),'Question ClasseLeçonActTyprep'!$I:$L,4,0), IF(NOT(ISNA(VLOOKUP(CONCATENATE(MID($H329,1,LEN($H329)-5),"----*",$G329),'Question ClasseLeçonActTyprep'!$I:$L,4,0))), VLOOKUP(CONCATENATE(MID($H329,1,LEN($H329)-6),"----*",$G329),'Question ClasseLeçonActTyprep'!$I:$L,4,0), 0))))</f>
        <v>0</v>
      </c>
      <c r="N329" s="86" t="str">
        <f t="shared" si="22"/>
        <v>Quel nombre est avant 3 ?</v>
      </c>
      <c r="O329" s="93" t="str">
        <f t="shared" si="23"/>
        <v>INSERT INTO `activite_clnt` (nom, description, objectif, consigne, typrep, num_activite, fk_classe_id, fk_lesson_id, fk_natureactiv_id) VALUES ('Apprendre la notion de précédent - Problème', 'Exercice où il faut trouver la bonne réponse parmi 2 possibles (question alternative)', 'L''enfant doit savoir quel est le nombre précédent', 'Quel nombre est avant 3 ?', 'B2', '2', 'CP', 'CD', 'P');</v>
      </c>
    </row>
    <row r="330" spans="1:15" s="90" customFormat="1" ht="43.5" x14ac:dyDescent="0.35">
      <c r="A330" s="12" t="s">
        <v>77</v>
      </c>
      <c r="B330" s="85" t="s">
        <v>656</v>
      </c>
      <c r="C330" s="9" t="str">
        <f t="shared" si="20"/>
        <v>CP-CD</v>
      </c>
      <c r="D330" s="85" t="s">
        <v>628</v>
      </c>
      <c r="E330" s="85" t="str">
        <f>VLOOKUP(D330,'Phase apprent &amp; Nature activ'!A$11:B$14,2,0)</f>
        <v>Problème</v>
      </c>
      <c r="F330" s="85">
        <v>2</v>
      </c>
      <c r="G330" s="85" t="s">
        <v>952</v>
      </c>
      <c r="H330" s="85" t="str">
        <f t="shared" si="21"/>
        <v>CP-CD-P-2-Q1</v>
      </c>
      <c r="I330" s="48" t="str">
        <f>CONCATENATE(VLOOKUP(CONCATENATE(A330,"-",B330,"-",D330,"-",F330),'Activités par classe-leçon-nat'!G:H,2,0)," - ",E330)</f>
        <v>Apprendre la notion de précédent - Problème</v>
      </c>
      <c r="J330" s="48" t="str">
        <f>VLOOKUP(CONCATENATE($A330,"-",$B330,"-",$D330,"-",$F330),'Activités par classe-leçon-nat'!G:J,3,0)</f>
        <v>L'enfant doit savoir quel est le nombre précédent</v>
      </c>
      <c r="K330" s="48" t="str">
        <f>VLOOKUP(G330,'Type Exo'!A:C,3,0)</f>
        <v>Un exercice de type QCM</v>
      </c>
      <c r="L330" s="48" t="s">
        <v>968</v>
      </c>
      <c r="M330" s="48">
        <f>IF(NOT(ISNA(VLOOKUP(CONCATENATE($H330,"-",$G330),'Question ClasseLeçonActTyprep'!$I:$L,4,0))), VLOOKUP(CONCATENATE($H330,"-",$G330),'Question ClasseLeçonActTyprep'!$I:$L,4,0), IF(NOT(ISNA(VLOOKUP(CONCATENATE(MID($H330,1,LEN($H330)-2),"--*",$G330),'Question ClasseLeçonActTyprep'!$I:$L,4,0))), VLOOKUP(CONCATENATE(MID($H330,1,LEN($H330)-2),"--*",$G330),'Question ClasseLeçonActTyprep'!$I:$L,4,0), IF(NOT(ISNA(VLOOKUP(CONCATENATE(MID($H330,1,LEN($H330)-4),"---*",$G330),'Question ClasseLeçonActTyprep'!$I:$L,4,0))), VLOOKUP(CONCATENATE(MID($H330,1,LEN($H330)-4),"---*",$G330),'Question ClasseLeçonActTyprep'!$I:$L,4,0), IF(NOT(ISNA(VLOOKUP(CONCATENATE(MID($H330,1,LEN($H330)-5),"----*",$G330),'Question ClasseLeçonActTyprep'!$I:$L,4,0))), VLOOKUP(CONCATENATE(MID($H330,1,LEN($H330)-6),"----*",$G330),'Question ClasseLeçonActTyprep'!$I:$L,4,0), 0))))</f>
        <v>0</v>
      </c>
      <c r="N330" s="86" t="str">
        <f t="shared" si="22"/>
        <v>Quel nombre est avant 3 ?</v>
      </c>
      <c r="O330" s="93" t="str">
        <f t="shared" si="23"/>
        <v>INSERT INTO `activite_clnt` (nom, description, objectif, consigne, typrep, num_activite, fk_classe_id, fk_lesson_id, fk_natureactiv_id) VALUES ('Apprendre la notion de précédent - Problème', 'Un exercice de type QCM', 'L''enfant doit savoir quel est le nombre précédent', 'Quel nombre est avant 3 ?', 'Q1', '2', 'CP', 'CD', 'P');</v>
      </c>
    </row>
    <row r="331" spans="1:15" s="90" customFormat="1" ht="58" x14ac:dyDescent="0.35">
      <c r="A331" s="12" t="s">
        <v>77</v>
      </c>
      <c r="B331" s="85" t="s">
        <v>656</v>
      </c>
      <c r="C331" s="9" t="str">
        <f t="shared" si="20"/>
        <v>CP-CD</v>
      </c>
      <c r="D331" s="85" t="s">
        <v>628</v>
      </c>
      <c r="E331" s="85" t="str">
        <f>VLOOKUP(D331,'Phase apprent &amp; Nature activ'!A$11:B$14,2,0)</f>
        <v>Problème</v>
      </c>
      <c r="F331" s="85">
        <v>2</v>
      </c>
      <c r="G331" s="85" t="s">
        <v>953</v>
      </c>
      <c r="H331" s="85" t="str">
        <f t="shared" si="21"/>
        <v>CP-CD-P-2-Q2</v>
      </c>
      <c r="I331" s="48" t="str">
        <f>CONCATENATE(VLOOKUP(CONCATENATE(A331,"-",B331,"-",D331,"-",F331),'Activités par classe-leçon-nat'!G:H,2,0)," - ",E331)</f>
        <v>Apprendre la notion de précédent - Problème</v>
      </c>
      <c r="J331" s="48" t="str">
        <f>VLOOKUP(CONCATENATE($A331,"-",$B331,"-",$D331,"-",$F331),'Activités par classe-leçon-nat'!G:J,3,0)</f>
        <v>L'enfant doit savoir quel est le nombre précédent</v>
      </c>
      <c r="K331" s="48" t="str">
        <f>VLOOKUP(G331,'Type Exo'!A:C,3,0)</f>
        <v>Un exercice de type QCM (question alternative / trouver l'intrus)</v>
      </c>
      <c r="L331" s="48" t="s">
        <v>968</v>
      </c>
      <c r="M331" s="48">
        <f>IF(NOT(ISNA(VLOOKUP(CONCATENATE($H331,"-",$G331),'Question ClasseLeçonActTyprep'!$I:$L,4,0))), VLOOKUP(CONCATENATE($H331,"-",$G331),'Question ClasseLeçonActTyprep'!$I:$L,4,0), IF(NOT(ISNA(VLOOKUP(CONCATENATE(MID($H331,1,LEN($H331)-2),"--*",$G331),'Question ClasseLeçonActTyprep'!$I:$L,4,0))), VLOOKUP(CONCATENATE(MID($H331,1,LEN($H331)-2),"--*",$G331),'Question ClasseLeçonActTyprep'!$I:$L,4,0), IF(NOT(ISNA(VLOOKUP(CONCATENATE(MID($H331,1,LEN($H331)-4),"---*",$G331),'Question ClasseLeçonActTyprep'!$I:$L,4,0))), VLOOKUP(CONCATENATE(MID($H331,1,LEN($H331)-4),"---*",$G331),'Question ClasseLeçonActTyprep'!$I:$L,4,0), IF(NOT(ISNA(VLOOKUP(CONCATENATE(MID($H331,1,LEN($H331)-5),"----*",$G331),'Question ClasseLeçonActTyprep'!$I:$L,4,0))), VLOOKUP(CONCATENATE(MID($H331,1,LEN($H331)-6),"----*",$G331),'Question ClasseLeçonActTyprep'!$I:$L,4,0), 0))))</f>
        <v>0</v>
      </c>
      <c r="N331" s="86" t="str">
        <f t="shared" si="22"/>
        <v>Quel nombre est avant 3 ?</v>
      </c>
      <c r="O331" s="93" t="str">
        <f t="shared" si="23"/>
        <v>INSERT INTO `activite_clnt` (nom, description, objectif, consigne, typrep, num_activite, fk_classe_id, fk_lesson_id, fk_natureactiv_id) VALUES ('Apprendre la notion de précédent - Problème', 'Un exercice de type QCM (question alternative / trouver l''intrus)', 'L''enfant doit savoir quel est le nombre précédent', 'Quel nombre est avant 3 ?', 'Q2', '2', 'CP', 'CD', 'P');</v>
      </c>
    </row>
    <row r="332" spans="1:15" s="90" customFormat="1" ht="58" x14ac:dyDescent="0.35">
      <c r="A332" s="12" t="s">
        <v>77</v>
      </c>
      <c r="B332" s="85" t="s">
        <v>656</v>
      </c>
      <c r="C332" s="9" t="str">
        <f t="shared" si="20"/>
        <v>CP-CD</v>
      </c>
      <c r="D332" s="85" t="s">
        <v>628</v>
      </c>
      <c r="E332" s="85" t="str">
        <f>VLOOKUP(D332,'Phase apprent &amp; Nature activ'!A$11:B$14,2,0)</f>
        <v>Problème</v>
      </c>
      <c r="F332" s="85">
        <v>2</v>
      </c>
      <c r="G332" s="85" t="s">
        <v>87</v>
      </c>
      <c r="H332" s="85" t="str">
        <f t="shared" si="21"/>
        <v>CP-CD-P-2-M</v>
      </c>
      <c r="I332" s="48" t="str">
        <f>CONCATENATE(VLOOKUP(CONCATENATE(A332,"-",B332,"-",D332,"-",F332),'Activités par classe-leçon-nat'!G:H,2,0)," - ",E332)</f>
        <v>Apprendre la notion de précédent - Problème</v>
      </c>
      <c r="J332" s="48" t="str">
        <f>VLOOKUP(CONCATENATE($A332,"-",$B332,"-",$D332,"-",$F332),'Activités par classe-leçon-nat'!G:J,3,0)</f>
        <v>L'enfant doit savoir quel est le nombre précédent</v>
      </c>
      <c r="K332" s="48" t="str">
        <f>VLOOKUP(G332,'Type Exo'!A:C,3,0)</f>
        <v>Un exercice de type Memory</v>
      </c>
      <c r="L332" s="48" t="s">
        <v>969</v>
      </c>
      <c r="M332" s="48">
        <f>IF(NOT(ISNA(VLOOKUP(CONCATENATE($H332,"-",$G332),'Question ClasseLeçonActTyprep'!$I:$L,4,0))), VLOOKUP(CONCATENATE($H332,"-",$G332),'Question ClasseLeçonActTyprep'!$I:$L,4,0), IF(NOT(ISNA(VLOOKUP(CONCATENATE(MID($H332,1,LEN($H332)-2),"--*",$G332),'Question ClasseLeçonActTyprep'!$I:$L,4,0))), VLOOKUP(CONCATENATE(MID($H332,1,LEN($H332)-2),"--*",$G332),'Question ClasseLeçonActTyprep'!$I:$L,4,0), IF(NOT(ISNA(VLOOKUP(CONCATENATE(MID($H332,1,LEN($H332)-4),"---*",$G332),'Question ClasseLeçonActTyprep'!$I:$L,4,0))), VLOOKUP(CONCATENATE(MID($H332,1,LEN($H332)-4),"---*",$G332),'Question ClasseLeçonActTyprep'!$I:$L,4,0), IF(NOT(ISNA(VLOOKUP(CONCATENATE(MID($H332,1,LEN($H332)-5),"----*",$G332),'Question ClasseLeçonActTyprep'!$I:$L,4,0))), VLOOKUP(CONCATENATE(MID($H332,1,LEN($H332)-6),"----*",$G332),'Question ClasseLeçonActTyprep'!$I:$L,4,0), 0))))</f>
        <v>0</v>
      </c>
      <c r="N332" s="86" t="str">
        <f t="shared" si="22"/>
        <v>Associe les cartes qui correspondent (exemple : "le nombre avant 3" et 3)</v>
      </c>
      <c r="O332" s="93" t="str">
        <f t="shared" si="23"/>
        <v>INSERT INTO `activite_clnt` (nom, description, objectif, consigne, typrep, num_activite, fk_classe_id, fk_lesson_id, fk_natureactiv_id) VALUES ('Apprendre la notion de précédent - Problème', 'Un exercice de type Memory', 'L''enfant doit savoir quel est le nombre précédent', 'Associe les cartes qui correspondent (exemple : "le nombre avant 3" et 3)', 'M', '2', 'CP', 'CD', 'P');</v>
      </c>
    </row>
    <row r="333" spans="1:15" s="90" customFormat="1" ht="58" x14ac:dyDescent="0.35">
      <c r="A333" s="12" t="s">
        <v>77</v>
      </c>
      <c r="B333" s="85" t="s">
        <v>656</v>
      </c>
      <c r="C333" s="9" t="str">
        <f t="shared" si="20"/>
        <v>CP-CD</v>
      </c>
      <c r="D333" s="85" t="s">
        <v>628</v>
      </c>
      <c r="E333" s="85" t="str">
        <f>VLOOKUP(D333,'Phase apprent &amp; Nature activ'!A$11:B$14,2,0)</f>
        <v>Problème</v>
      </c>
      <c r="F333" s="85">
        <v>2</v>
      </c>
      <c r="G333" s="85" t="s">
        <v>628</v>
      </c>
      <c r="H333" s="85" t="str">
        <f t="shared" si="21"/>
        <v>CP-CD-P-2-P</v>
      </c>
      <c r="I333" s="48" t="str">
        <f>CONCATENATE(VLOOKUP(CONCATENATE(A333,"-",B333,"-",D333,"-",F333),'Activités par classe-leçon-nat'!G:H,2,0)," - ",E333)</f>
        <v>Apprendre la notion de précédent - Problème</v>
      </c>
      <c r="J333" s="48" t="str">
        <f>VLOOKUP(CONCATENATE($A333,"-",$B333,"-",$D333,"-",$F333),'Activités par classe-leçon-nat'!G:J,3,0)</f>
        <v>L'enfant doit savoir quel est le nombre précédent</v>
      </c>
      <c r="K333" s="48" t="str">
        <f>VLOOKUP(G333,'Type Exo'!A:C,3,0)</f>
        <v>Un exercice où il faut relier des items entre eux par paire</v>
      </c>
      <c r="L333" s="48" t="s">
        <v>970</v>
      </c>
      <c r="M333" s="48">
        <f>IF(NOT(ISNA(VLOOKUP(CONCATENATE($H333,"-",$G333),'Question ClasseLeçonActTyprep'!$I:$L,4,0))), VLOOKUP(CONCATENATE($H333,"-",$G333),'Question ClasseLeçonActTyprep'!$I:$L,4,0), IF(NOT(ISNA(VLOOKUP(CONCATENATE(MID($H333,1,LEN($H333)-2),"--*",$G333),'Question ClasseLeçonActTyprep'!$I:$L,4,0))), VLOOKUP(CONCATENATE(MID($H333,1,LEN($H333)-2),"--*",$G333),'Question ClasseLeçonActTyprep'!$I:$L,4,0), IF(NOT(ISNA(VLOOKUP(CONCATENATE(MID($H333,1,LEN($H333)-4),"---*",$G333),'Question ClasseLeçonActTyprep'!$I:$L,4,0))), VLOOKUP(CONCATENATE(MID($H333,1,LEN($H333)-4),"---*",$G333),'Question ClasseLeçonActTyprep'!$I:$L,4,0), IF(NOT(ISNA(VLOOKUP(CONCATENATE(MID($H333,1,LEN($H333)-5),"----*",$G333),'Question ClasseLeçonActTyprep'!$I:$L,4,0))), VLOOKUP(CONCATENATE(MID($H333,1,LEN($H333)-6),"----*",$G333),'Question ClasseLeçonActTyprep'!$I:$L,4,0), 0))))</f>
        <v>0</v>
      </c>
      <c r="N333" s="86" t="str">
        <f t="shared" si="22"/>
        <v>Relie les nombres avec les propositions qui correspondent (exemple : "le nombre avant 3" et 2)</v>
      </c>
      <c r="O333" s="93" t="str">
        <f t="shared" si="23"/>
        <v>INSERT INTO `activite_clnt` (nom, description, objectif, consigne, typrep, num_activite, fk_classe_id, fk_lesson_id, fk_natureactiv_id) VALUES ('Apprendre la notion de précédent - Problème', 'Un exercice où il faut relier des items entre eux par paire', 'L''enfant doit savoir quel est le nombre précédent', 'Relie les nombres avec les propositions qui correspondent (exemple : "le nombre avant 3" et 2)', 'P', '2', 'CP', 'CD', 'P');</v>
      </c>
    </row>
    <row r="334" spans="1:15" s="90" customFormat="1" ht="58" x14ac:dyDescent="0.35">
      <c r="A334" s="12" t="s">
        <v>77</v>
      </c>
      <c r="B334" s="85" t="s">
        <v>656</v>
      </c>
      <c r="C334" s="9" t="str">
        <f t="shared" si="20"/>
        <v>CP-CD</v>
      </c>
      <c r="D334" s="85" t="s">
        <v>628</v>
      </c>
      <c r="E334" s="85" t="str">
        <f>VLOOKUP(D334,'Phase apprent &amp; Nature activ'!A$11:B$14,2,0)</f>
        <v>Problème</v>
      </c>
      <c r="F334" s="85">
        <v>2</v>
      </c>
      <c r="G334" s="85" t="s">
        <v>835</v>
      </c>
      <c r="H334" s="85" t="str">
        <f t="shared" si="21"/>
        <v>CP-CD-P-2-T</v>
      </c>
      <c r="I334" s="48" t="str">
        <f>CONCATENATE(VLOOKUP(CONCATENATE(A334,"-",B334,"-",D334,"-",F334),'Activités par classe-leçon-nat'!G:H,2,0)," - ",E334)</f>
        <v>Apprendre la notion de précédent - Problème</v>
      </c>
      <c r="J334" s="48" t="str">
        <f>VLOOKUP(CONCATENATE($A334,"-",$B334,"-",$D334,"-",$F334),'Activités par classe-leçon-nat'!G:J,3,0)</f>
        <v>L'enfant doit savoir quel est le nombre précédent</v>
      </c>
      <c r="K334" s="48" t="str">
        <f>VLOOKUP(G334,'Type Exo'!A:C,3,0)</f>
        <v>Un exercice à trous</v>
      </c>
      <c r="L334" s="48" t="s">
        <v>971</v>
      </c>
      <c r="M334" s="48">
        <f>IF(NOT(ISNA(VLOOKUP(CONCATENATE($H334,"-",$G334),'Question ClasseLeçonActTyprep'!$I:$L,4,0))), VLOOKUP(CONCATENATE($H334,"-",$G334),'Question ClasseLeçonActTyprep'!$I:$L,4,0), IF(NOT(ISNA(VLOOKUP(CONCATENATE(MID($H334,1,LEN($H334)-2),"--*",$G334),'Question ClasseLeçonActTyprep'!$I:$L,4,0))), VLOOKUP(CONCATENATE(MID($H334,1,LEN($H334)-2),"--*",$G334),'Question ClasseLeçonActTyprep'!$I:$L,4,0), IF(NOT(ISNA(VLOOKUP(CONCATENATE(MID($H334,1,LEN($H334)-4),"---*",$G334),'Question ClasseLeçonActTyprep'!$I:$L,4,0))), VLOOKUP(CONCATENATE(MID($H334,1,LEN($H334)-4),"---*",$G334),'Question ClasseLeçonActTyprep'!$I:$L,4,0), IF(NOT(ISNA(VLOOKUP(CONCATENATE(MID($H334,1,LEN($H334)-5),"----*",$G334),'Question ClasseLeçonActTyprep'!$I:$L,4,0))), VLOOKUP(CONCATENATE(MID($H334,1,LEN($H334)-6),"----*",$G334),'Question ClasseLeçonActTyprep'!$I:$L,4,0), 0))))</f>
        <v>0</v>
      </c>
      <c r="N334" s="86" t="str">
        <f t="shared" si="22"/>
        <v>Le nombre qui est avant 4 est &lt;3&gt;</v>
      </c>
      <c r="O334" s="93" t="str">
        <f t="shared" si="23"/>
        <v>INSERT INTO `activite_clnt` (nom, description, objectif, consigne, typrep, num_activite, fk_classe_id, fk_lesson_id, fk_natureactiv_id) VALUES ('Apprendre la notion de précédent - Problème', 'Un exercice à trous', 'L''enfant doit savoir quel est le nombre précédent', 'Le nombre qui est avant 4 est &lt;3&gt;', 'T', '2', 'CP', 'CD', 'P');</v>
      </c>
    </row>
    <row r="335" spans="1:15" s="87" customFormat="1" ht="72.5" x14ac:dyDescent="0.35">
      <c r="A335" s="12" t="s">
        <v>77</v>
      </c>
      <c r="B335" s="85" t="s">
        <v>671</v>
      </c>
      <c r="C335" s="9" t="str">
        <f t="shared" si="20"/>
        <v>CP-CC</v>
      </c>
      <c r="D335" s="85" t="s">
        <v>637</v>
      </c>
      <c r="E335" s="85" t="str">
        <f>VLOOKUP(D335,'Phase apprent &amp; Nature activ'!A$11:B$14,2,0)</f>
        <v>Introduction/Initiation</v>
      </c>
      <c r="F335" s="85">
        <v>1</v>
      </c>
      <c r="G335" s="85" t="s">
        <v>735</v>
      </c>
      <c r="H335" s="85" t="str">
        <f t="shared" si="21"/>
        <v>CP-CC-I-1-B1</v>
      </c>
      <c r="I335" s="48" t="str">
        <f>CONCATENATE(VLOOKUP(CONCATENATE(A335,"-",B335,"-",D335,"-",F335),'Activités par classe-leçon-nat'!G:H,2,0)," - ",E335)</f>
        <v>Apprendre la notion de quantité : apprendre à comparer et à classer les ensembles par la quantité (nombre d'éléments) - Introduction/Initiation</v>
      </c>
      <c r="J335" s="48" t="str">
        <f>VLOOKUP(CONCATENATE($A335,"-",$B335,"-",$D335,"-",$F335),'Activités par classe-leçon-nat'!G:J,3,0)</f>
        <v>L'enfant doit comparer deux ensembles d'items identiques et dire lequel est le plus grand</v>
      </c>
      <c r="K335" s="48" t="str">
        <f>VLOOKUP(G335,'Type Exo'!A:C,3,0)</f>
        <v>Exercice où il faut trouver la bonne réponse parmi 2 possibles</v>
      </c>
      <c r="L335" s="48"/>
      <c r="M335" s="48">
        <f>IF(NOT(ISNA(VLOOKUP(CONCATENATE($H335,"-",$G335),'Question ClasseLeçonActTyprep'!$I:$L,4,0))), VLOOKUP(CONCATENATE($H335,"-",$G335),'Question ClasseLeçonActTyprep'!$I:$L,4,0), IF(NOT(ISNA(VLOOKUP(CONCATENATE(MID($H335,1,LEN($H335)-2),"--",$G335),'Question ClasseLeçonActTyprep'!$I:$L,4,0))), VLOOKUP(CONCATENATE(MID($H335,1,LEN($H335)-2),"--",$G335),'Question ClasseLeçonActTyprep'!$I:$L,4,0), IF(NOT(ISNA(VLOOKUP(CONCATENATE(MID($H335,1,LEN($H335)-4),"---",$G335),'Question ClasseLeçonActTyprep'!$I:$L,4,0))), VLOOKUP(CONCATENATE(MID($H335,1,LEN($H335)-4),"---",$G335),'Question ClasseLeçonActTyprep'!$I:$L,4,0), IF(NOT(ISNA(VLOOKUP(CONCATENATE(MID($H335,1,LEN($H335)-5),"-",$G335),'Question ClasseLeçonActTyprep'!$I:$L,4,0))), VLOOKUP(CONCATENATE(MID($H335,1,LEN($H335)-5),"-",$G335),'Question ClasseLeçonActTyprep'!$I:$L,4,0), IF(NOT(ISNA(VLOOKUP(CONCATENATE(MID($H335,1,LEN($H335)-6),"-",$G335),'Question ClasseLeçonActTyprep'!$I:$L,4,0))), VLOOKUP(CONCATENATE(MID($H335,1,LEN($H335)-6),"-",$G335),'Question ClasseLeçonActTyprep'!$I:$L,4,0), 0)))))</f>
        <v>0</v>
      </c>
      <c r="N335" s="86">
        <f t="shared" si="22"/>
        <v>0</v>
      </c>
      <c r="O335" s="93" t="str">
        <f t="shared" si="23"/>
        <v>INSERT INTO `activite_clnt` (nom, description, objectif, consigne, typrep, num_activite, fk_classe_id, fk_lesson_id, fk_natureactiv_id) VALUES ('Apprendre la notion de quantité : apprendre à comparer et à classer les ensembles par la quantité (nombre d''éléments) - Introduction/Initiation', 'Exercice où il faut trouver la bonne réponse parmi 2 possibles', 'L''enfant doit comparer deux ensembles d''items identiques et dire lequel est le plus grand', '', 'B1', '1', 'CP', 'CC', 'I');</v>
      </c>
    </row>
    <row r="336" spans="1:15" s="87" customFormat="1" ht="72.5" x14ac:dyDescent="0.35">
      <c r="A336" s="12" t="s">
        <v>77</v>
      </c>
      <c r="B336" s="85" t="s">
        <v>671</v>
      </c>
      <c r="C336" s="9" t="str">
        <f t="shared" si="20"/>
        <v>CP-CC</v>
      </c>
      <c r="D336" s="85" t="s">
        <v>637</v>
      </c>
      <c r="E336" s="85" t="str">
        <f>VLOOKUP(D336,'Phase apprent &amp; Nature activ'!A$11:B$14,2,0)</f>
        <v>Introduction/Initiation</v>
      </c>
      <c r="F336" s="85">
        <v>1</v>
      </c>
      <c r="G336" s="85" t="s">
        <v>951</v>
      </c>
      <c r="H336" s="85" t="str">
        <f t="shared" si="21"/>
        <v>CP-CC-I-1-B2</v>
      </c>
      <c r="I336" s="48" t="str">
        <f>CONCATENATE(VLOOKUP(CONCATENATE(A336,"-",B336,"-",D336,"-",F336),'Activités par classe-leçon-nat'!G:H,2,0)," - ",E336)</f>
        <v>Apprendre la notion de quantité : apprendre à comparer et à classer les ensembles par la quantité (nombre d'éléments) - Introduction/Initiation</v>
      </c>
      <c r="J336" s="48" t="s">
        <v>972</v>
      </c>
      <c r="K336" s="48" t="str">
        <f>VLOOKUP(G336,'Type Exo'!A:C,3,0)</f>
        <v>Exercice où il faut trouver la bonne réponse parmi 2 possibles (question alternative)</v>
      </c>
      <c r="L336" s="48"/>
      <c r="M336" s="48">
        <f>IF(NOT(ISNA(VLOOKUP(CONCATENATE($H336,"-",$G336),'Question ClasseLeçonActTyprep'!$I:$L,4,0))), VLOOKUP(CONCATENATE($H336,"-",$G336),'Question ClasseLeçonActTyprep'!$I:$L,4,0), IF(NOT(ISNA(VLOOKUP(CONCATENATE(MID($H336,1,LEN($H336)-2),"--",$G336),'Question ClasseLeçonActTyprep'!$I:$L,4,0))), VLOOKUP(CONCATENATE(MID($H336,1,LEN($H336)-2),"--",$G336),'Question ClasseLeçonActTyprep'!$I:$L,4,0), IF(NOT(ISNA(VLOOKUP(CONCATENATE(MID($H336,1,LEN($H336)-4),"---",$G336),'Question ClasseLeçonActTyprep'!$I:$L,4,0))), VLOOKUP(CONCATENATE(MID($H336,1,LEN($H336)-4),"---",$G336),'Question ClasseLeçonActTyprep'!$I:$L,4,0), IF(NOT(ISNA(VLOOKUP(CONCATENATE(MID($H336,1,LEN($H336)-5),"-",$G336),'Question ClasseLeçonActTyprep'!$I:$L,4,0))), VLOOKUP(CONCATENATE(MID($H336,1,LEN($H336)-5),"-",$G336),'Question ClasseLeçonActTyprep'!$I:$L,4,0), IF(NOT(ISNA(VLOOKUP(CONCATENATE(MID($H336,1,LEN($H336)-6),"-",$G336),'Question ClasseLeçonActTyprep'!$I:$L,4,0))), VLOOKUP(CONCATENATE(MID($H336,1,LEN($H336)-6),"-",$G336),'Question ClasseLeçonActTyprep'!$I:$L,4,0), 0)))))</f>
        <v>0</v>
      </c>
      <c r="N336" s="86">
        <f t="shared" si="22"/>
        <v>0</v>
      </c>
      <c r="O336" s="93" t="str">
        <f t="shared" si="23"/>
        <v>INSERT INTO `activite_clnt` (nom, description, objectif, consigne, typrep, num_activite, fk_classe_id, fk_lesson_id, fk_natureactiv_id) VALUES ('Apprendre la notion de quantité : apprendre à comparer et à classer les ensembles par la quantité (nombre d''éléments) - Introduction/Initiation', 'Exercice où il faut trouver la bonne réponse parmi 2 possibles (question alternative)', 'L''enfant doit comparer deux ensembles d''items identiques et dire lequel est le plus petit', '', 'B2', '1', 'CP', 'CC', 'I');</v>
      </c>
    </row>
    <row r="337" spans="1:17" s="87" customFormat="1" ht="72.5" x14ac:dyDescent="0.35">
      <c r="A337" s="12" t="s">
        <v>77</v>
      </c>
      <c r="B337" s="85" t="s">
        <v>671</v>
      </c>
      <c r="C337" s="9" t="str">
        <f t="shared" si="20"/>
        <v>CP-CC</v>
      </c>
      <c r="D337" s="85" t="s">
        <v>87</v>
      </c>
      <c r="E337" s="85" t="str">
        <f>VLOOKUP(D337,'Phase apprent &amp; Nature activ'!A$11:B$14,2,0)</f>
        <v>Manipulation/Entrainement</v>
      </c>
      <c r="F337" s="85">
        <v>1</v>
      </c>
      <c r="G337" s="85" t="s">
        <v>735</v>
      </c>
      <c r="H337" s="85" t="str">
        <f t="shared" si="21"/>
        <v>CP-CC-M-1-B1</v>
      </c>
      <c r="I337" s="48" t="str">
        <f>CONCATENATE(VLOOKUP(CONCATENATE(A337,"-",B337,"-",D337,"-",F337),'Activités par classe-leçon-nat'!G:H,2,0)," - ",E337)</f>
        <v>Apprendre la comparaison par la manipulation (pour faire comprendre que ce n'est pas la taille d'un cube ou d'un ballon qui compte) - Manipulation/Entrainement</v>
      </c>
      <c r="J337" s="48" t="str">
        <f>VLOOKUP(CONCATENATE($A337,"-",$B337,"-",$D337,"-",$F337),'Activités par classe-leçon-nat'!G:J,3,0)</f>
        <v>L'enfant doit comparer deux ensembles d'items manipulables identiques et dire lequel est le plus grand</v>
      </c>
      <c r="K337" s="48" t="str">
        <f>VLOOKUP(G337,'Type Exo'!A:C,3,0)</f>
        <v>Exercice où il faut trouver la bonne réponse parmi 2 possibles</v>
      </c>
      <c r="L337" s="48"/>
      <c r="M337" s="48">
        <f>IF(NOT(ISNA(VLOOKUP(CONCATENATE($H337,"-",$G337),'Question ClasseLeçonActTyprep'!$I:$L,4,0))), VLOOKUP(CONCATENATE($H337,"-",$G337),'Question ClasseLeçonActTyprep'!$I:$L,4,0), IF(NOT(ISNA(VLOOKUP(CONCATENATE(MID($H337,1,LEN($H337)-2),"--*",$G337),'Question ClasseLeçonActTyprep'!$I:$L,4,0))), VLOOKUP(CONCATENATE(MID($H337,1,LEN($H337)-2),"--*",$G337),'Question ClasseLeçonActTyprep'!$I:$L,4,0), IF(NOT(ISNA(VLOOKUP(CONCATENATE(MID($H337,1,LEN($H337)-4),"---*",$G337),'Question ClasseLeçonActTyprep'!$I:$L,4,0))), VLOOKUP(CONCATENATE(MID($H337,1,LEN($H337)-4),"---*",$G337),'Question ClasseLeçonActTyprep'!$I:$L,4,0), IF(NOT(ISNA(VLOOKUP(CONCATENATE(MID($H337,1,LEN($H337)-5),"----*",$G337),'Question ClasseLeçonActTyprep'!$I:$L,4,0))), VLOOKUP(CONCATENATE(MID($H337,1,LEN($H337)-6),"----*",$G337),'Question ClasseLeçonActTyprep'!$I:$L,4,0), 0))))</f>
        <v>0</v>
      </c>
      <c r="N337" s="86">
        <f t="shared" si="22"/>
        <v>0</v>
      </c>
      <c r="O337"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identiques et dire lequel est le plus grand', '', 'B1', '1', 'CP', 'CC', 'M');</v>
      </c>
      <c r="P337" s="91"/>
      <c r="Q337" s="91"/>
    </row>
    <row r="338" spans="1:17" s="87" customFormat="1" ht="87" x14ac:dyDescent="0.35">
      <c r="A338" s="12" t="s">
        <v>77</v>
      </c>
      <c r="B338" s="85" t="s">
        <v>671</v>
      </c>
      <c r="C338" s="9" t="str">
        <f t="shared" si="20"/>
        <v>CP-CC</v>
      </c>
      <c r="D338" s="85" t="s">
        <v>87</v>
      </c>
      <c r="E338" s="85" t="str">
        <f>VLOOKUP(D338,'Phase apprent &amp; Nature activ'!A$11:B$14,2,0)</f>
        <v>Manipulation/Entrainement</v>
      </c>
      <c r="F338" s="85">
        <v>1</v>
      </c>
      <c r="G338" s="85" t="s">
        <v>951</v>
      </c>
      <c r="H338" s="85" t="str">
        <f t="shared" si="21"/>
        <v>CP-CC-M-1-B2</v>
      </c>
      <c r="I338" s="48" t="str">
        <f>CONCATENATE(VLOOKUP(CONCATENATE(A338,"-",B338,"-",D338,"-",F338),'Activités par classe-leçon-nat'!G:H,2,0)," - ",E338)</f>
        <v>Apprendre la comparaison par la manipulation (pour faire comprendre que ce n'est pas la taille d'un cube ou d'un ballon qui compte) - Manipulation/Entrainement</v>
      </c>
      <c r="J338" s="48" t="str">
        <f>VLOOKUP(CONCATENATE($A338,"-",$B338,"-",$D338,"-",$F338),'Activités par classe-leçon-nat'!G:J,3,0)</f>
        <v>L'enfant doit comparer deux ensembles d'items manipulables identiques et dire lequel est le plus grand</v>
      </c>
      <c r="K338" s="48" t="str">
        <f>VLOOKUP(G338,'Type Exo'!A:C,3,0)</f>
        <v>Exercice où il faut trouver la bonne réponse parmi 2 possibles (question alternative)</v>
      </c>
      <c r="L338" s="48"/>
      <c r="M338" s="48">
        <f>IF(NOT(ISNA(VLOOKUP(CONCATENATE($H338,"-",$G338),'Question ClasseLeçonActTyprep'!$I:$L,4,0))), VLOOKUP(CONCATENATE($H338,"-",$G338),'Question ClasseLeçonActTyprep'!$I:$L,4,0), IF(NOT(ISNA(VLOOKUP(CONCATENATE(MID($H338,1,LEN($H338)-2),"--*",$G338),'Question ClasseLeçonActTyprep'!$I:$L,4,0))), VLOOKUP(CONCATENATE(MID($H338,1,LEN($H338)-2),"--*",$G338),'Question ClasseLeçonActTyprep'!$I:$L,4,0), IF(NOT(ISNA(VLOOKUP(CONCATENATE(MID($H338,1,LEN($H338)-4),"---*",$G338),'Question ClasseLeçonActTyprep'!$I:$L,4,0))), VLOOKUP(CONCATENATE(MID($H338,1,LEN($H338)-4),"---*",$G338),'Question ClasseLeçonActTyprep'!$I:$L,4,0), IF(NOT(ISNA(VLOOKUP(CONCATENATE(MID($H338,1,LEN($H338)-5),"----*",$G338),'Question ClasseLeçonActTyprep'!$I:$L,4,0))), VLOOKUP(CONCATENATE(MID($H338,1,LEN($H338)-6),"----*",$G338),'Question ClasseLeçonActTyprep'!$I:$L,4,0), 0))))</f>
        <v>0</v>
      </c>
      <c r="N338" s="86">
        <f t="shared" si="22"/>
        <v>0</v>
      </c>
      <c r="O338"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identiques et dire lequel est le plus grand', '', 'B2', '1', 'CP', 'CC', 'M');</v>
      </c>
      <c r="P338" s="91"/>
      <c r="Q338" s="91"/>
    </row>
    <row r="339" spans="1:17" s="87" customFormat="1" ht="72.5" x14ac:dyDescent="0.35">
      <c r="A339" s="12" t="s">
        <v>77</v>
      </c>
      <c r="B339" s="85" t="s">
        <v>671</v>
      </c>
      <c r="C339" s="9" t="str">
        <f t="shared" si="20"/>
        <v>CP-CC</v>
      </c>
      <c r="D339" s="85" t="s">
        <v>87</v>
      </c>
      <c r="E339" s="85" t="str">
        <f>VLOOKUP(D339,'Phase apprent &amp; Nature activ'!A$11:B$14,2,0)</f>
        <v>Manipulation/Entrainement</v>
      </c>
      <c r="F339" s="85">
        <v>1</v>
      </c>
      <c r="G339" s="85" t="s">
        <v>952</v>
      </c>
      <c r="H339" s="85" t="str">
        <f t="shared" si="21"/>
        <v>CP-CC-M-1-Q1</v>
      </c>
      <c r="I339" s="48" t="str">
        <f>CONCATENATE(VLOOKUP(CONCATENATE(A339,"-",B339,"-",D339,"-",F339),'Activités par classe-leçon-nat'!G:H,2,0)," - ",E339)</f>
        <v>Apprendre la comparaison par la manipulation (pour faire comprendre que ce n'est pas la taille d'un cube ou d'un ballon qui compte) - Manipulation/Entrainement</v>
      </c>
      <c r="J339" s="48" t="str">
        <f>VLOOKUP(CONCATENATE($A339,"-",$B339,"-",$D339,"-",$F339),'Activités par classe-leçon-nat'!G:J,3,0)</f>
        <v>L'enfant doit comparer deux ensembles d'items manipulables identiques et dire lequel est le plus grand</v>
      </c>
      <c r="K339" s="48" t="str">
        <f>VLOOKUP(G339,'Type Exo'!A:C,3,0)</f>
        <v>Un exercice de type QCM</v>
      </c>
      <c r="L339" s="48"/>
      <c r="M339" s="48">
        <f>IF(NOT(ISNA(VLOOKUP(CONCATENATE($H339,"-",$G339),'Question ClasseLeçonActTyprep'!$I:$L,4,0))), VLOOKUP(CONCATENATE($H339,"-",$G339),'Question ClasseLeçonActTyprep'!$I:$L,4,0), IF(NOT(ISNA(VLOOKUP(CONCATENATE(MID($H339,1,LEN($H339)-2),"--*",$G339),'Question ClasseLeçonActTyprep'!$I:$L,4,0))), VLOOKUP(CONCATENATE(MID($H339,1,LEN($H339)-2),"--*",$G339),'Question ClasseLeçonActTyprep'!$I:$L,4,0), IF(NOT(ISNA(VLOOKUP(CONCATENATE(MID($H339,1,LEN($H339)-4),"---*",$G339),'Question ClasseLeçonActTyprep'!$I:$L,4,0))), VLOOKUP(CONCATENATE(MID($H339,1,LEN($H339)-4),"---*",$G339),'Question ClasseLeçonActTyprep'!$I:$L,4,0), IF(NOT(ISNA(VLOOKUP(CONCATENATE(MID($H339,1,LEN($H339)-5),"----*",$G339),'Question ClasseLeçonActTyprep'!$I:$L,4,0))), VLOOKUP(CONCATENATE(MID($H339,1,LEN($H339)-6),"----*",$G339),'Question ClasseLeçonActTyprep'!$I:$L,4,0), 0))))</f>
        <v>0</v>
      </c>
      <c r="N339" s="86">
        <f t="shared" si="22"/>
        <v>0</v>
      </c>
      <c r="O339"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identiques et dire lequel est le plus grand', '', 'Q1', '1', 'CP', 'CC', 'M');</v>
      </c>
    </row>
    <row r="340" spans="1:17" s="87" customFormat="1" ht="72.5" x14ac:dyDescent="0.35">
      <c r="A340" s="12" t="s">
        <v>77</v>
      </c>
      <c r="B340" s="85" t="s">
        <v>671</v>
      </c>
      <c r="C340" s="9" t="str">
        <f t="shared" si="20"/>
        <v>CP-CC</v>
      </c>
      <c r="D340" s="85" t="s">
        <v>87</v>
      </c>
      <c r="E340" s="85" t="str">
        <f>VLOOKUP(D340,'Phase apprent &amp; Nature activ'!A$11:B$14,2,0)</f>
        <v>Manipulation/Entrainement</v>
      </c>
      <c r="F340" s="85">
        <v>1</v>
      </c>
      <c r="G340" s="85" t="s">
        <v>953</v>
      </c>
      <c r="H340" s="85" t="str">
        <f t="shared" si="21"/>
        <v>CP-CC-M-1-Q2</v>
      </c>
      <c r="I340" s="48" t="str">
        <f>CONCATENATE(VLOOKUP(CONCATENATE(A340,"-",B340,"-",D340,"-",F340),'Activités par classe-leçon-nat'!G:H,2,0)," - ",E340)</f>
        <v>Apprendre la comparaison par la manipulation (pour faire comprendre que ce n'est pas la taille d'un cube ou d'un ballon qui compte) - Manipulation/Entrainement</v>
      </c>
      <c r="J340" s="48" t="str">
        <f>VLOOKUP(CONCATENATE($A340,"-",$B340,"-",$D340,"-",$F340),'Activités par classe-leçon-nat'!G:J,3,0)</f>
        <v>L'enfant doit comparer deux ensembles d'items manipulables identiques et dire lequel est le plus grand</v>
      </c>
      <c r="K340" s="48" t="str">
        <f>VLOOKUP(G340,'Type Exo'!A:C,3,0)</f>
        <v>Un exercice de type QCM (question alternative / trouver l'intrus)</v>
      </c>
      <c r="L340" s="48"/>
      <c r="M340" s="48">
        <f>IF(NOT(ISNA(VLOOKUP(CONCATENATE($H340,"-",$G340),'Question ClasseLeçonActTyprep'!$I:$L,4,0))), VLOOKUP(CONCATENATE($H340,"-",$G340),'Question ClasseLeçonActTyprep'!$I:$L,4,0), IF(NOT(ISNA(VLOOKUP(CONCATENATE(MID($H340,1,LEN($H340)-2),"--*",$G340),'Question ClasseLeçonActTyprep'!$I:$L,4,0))), VLOOKUP(CONCATENATE(MID($H340,1,LEN($H340)-2),"--*",$G340),'Question ClasseLeçonActTyprep'!$I:$L,4,0), IF(NOT(ISNA(VLOOKUP(CONCATENATE(MID($H340,1,LEN($H340)-4),"---*",$G340),'Question ClasseLeçonActTyprep'!$I:$L,4,0))), VLOOKUP(CONCATENATE(MID($H340,1,LEN($H340)-4),"---*",$G340),'Question ClasseLeçonActTyprep'!$I:$L,4,0), IF(NOT(ISNA(VLOOKUP(CONCATENATE(MID($H340,1,LEN($H340)-5),"----*",$G340),'Question ClasseLeçonActTyprep'!$I:$L,4,0))), VLOOKUP(CONCATENATE(MID($H340,1,LEN($H340)-6),"----*",$G340),'Question ClasseLeçonActTyprep'!$I:$L,4,0), 0))))</f>
        <v>0</v>
      </c>
      <c r="N340" s="86">
        <f t="shared" si="22"/>
        <v>0</v>
      </c>
      <c r="O340"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identiques et dire lequel est le plus grand', '', 'Q2', '1', 'CP', 'CC', 'M');</v>
      </c>
    </row>
    <row r="341" spans="1:17" s="87" customFormat="1" ht="72.5" x14ac:dyDescent="0.35">
      <c r="A341" s="12" t="s">
        <v>77</v>
      </c>
      <c r="B341" s="85" t="s">
        <v>671</v>
      </c>
      <c r="C341" s="9" t="str">
        <f t="shared" si="20"/>
        <v>CP-CC</v>
      </c>
      <c r="D341" s="85" t="s">
        <v>87</v>
      </c>
      <c r="E341" s="85" t="str">
        <f>VLOOKUP(D341,'Phase apprent &amp; Nature activ'!A$11:B$14,2,0)</f>
        <v>Manipulation/Entrainement</v>
      </c>
      <c r="F341" s="85">
        <v>1</v>
      </c>
      <c r="G341" s="85" t="s">
        <v>87</v>
      </c>
      <c r="H341" s="85" t="str">
        <f t="shared" si="21"/>
        <v>CP-CC-M-1-M</v>
      </c>
      <c r="I341" s="48" t="str">
        <f>CONCATENATE(VLOOKUP(CONCATENATE(A341,"-",B341,"-",D341,"-",F341),'Activités par classe-leçon-nat'!G:H,2,0)," - ",E341)</f>
        <v>Apprendre la comparaison par la manipulation (pour faire comprendre que ce n'est pas la taille d'un cube ou d'un ballon qui compte) - Manipulation/Entrainement</v>
      </c>
      <c r="J341" s="48" t="str">
        <f>VLOOKUP(CONCATENATE($A341,"-",$B341,"-",$D341,"-",$F341),'Activités par classe-leçon-nat'!G:J,3,0)</f>
        <v>L'enfant doit comparer deux ensembles d'items manipulables identiques et dire lequel est le plus grand</v>
      </c>
      <c r="K341" s="48" t="str">
        <f>VLOOKUP(G341,'Type Exo'!A:C,3,0)</f>
        <v>Un exercice de type Memory</v>
      </c>
      <c r="L341" s="48"/>
      <c r="M341" s="48">
        <f>IF(NOT(ISNA(VLOOKUP(CONCATENATE($H341,"-",$G341),'Question ClasseLeçonActTyprep'!$I:$L,4,0))), VLOOKUP(CONCATENATE($H341,"-",$G341),'Question ClasseLeçonActTyprep'!$I:$L,4,0), IF(NOT(ISNA(VLOOKUP(CONCATENATE(MID($H341,1,LEN($H341)-2),"--*",$G341),'Question ClasseLeçonActTyprep'!$I:$L,4,0))), VLOOKUP(CONCATENATE(MID($H341,1,LEN($H341)-2),"--*",$G341),'Question ClasseLeçonActTyprep'!$I:$L,4,0), IF(NOT(ISNA(VLOOKUP(CONCATENATE(MID($H341,1,LEN($H341)-4),"---*",$G341),'Question ClasseLeçonActTyprep'!$I:$L,4,0))), VLOOKUP(CONCATENATE(MID($H341,1,LEN($H341)-4),"---*",$G341),'Question ClasseLeçonActTyprep'!$I:$L,4,0), IF(NOT(ISNA(VLOOKUP(CONCATENATE(MID($H341,1,LEN($H341)-5),"----*",$G341),'Question ClasseLeçonActTyprep'!$I:$L,4,0))), VLOOKUP(CONCATENATE(MID($H341,1,LEN($H341)-6),"----*",$G341),'Question ClasseLeçonActTyprep'!$I:$L,4,0), 0))))</f>
        <v>0</v>
      </c>
      <c r="N341" s="86">
        <f t="shared" si="22"/>
        <v>0</v>
      </c>
      <c r="O341"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identiques et dire lequel est le plus grand', '', 'M', '1', 'CP', 'CC', 'M');</v>
      </c>
    </row>
    <row r="342" spans="1:17" s="87" customFormat="1" ht="72.5" x14ac:dyDescent="0.35">
      <c r="A342" s="12" t="s">
        <v>77</v>
      </c>
      <c r="B342" s="85" t="s">
        <v>671</v>
      </c>
      <c r="C342" s="9" t="str">
        <f t="shared" si="20"/>
        <v>CP-CC</v>
      </c>
      <c r="D342" s="85" t="s">
        <v>87</v>
      </c>
      <c r="E342" s="85" t="str">
        <f>VLOOKUP(D342,'Phase apprent &amp; Nature activ'!A$11:B$14,2,0)</f>
        <v>Manipulation/Entrainement</v>
      </c>
      <c r="F342" s="85">
        <v>1</v>
      </c>
      <c r="G342" s="85" t="s">
        <v>628</v>
      </c>
      <c r="H342" s="85" t="str">
        <f t="shared" si="21"/>
        <v>CP-CC-M-1-P</v>
      </c>
      <c r="I342" s="48" t="str">
        <f>CONCATENATE(VLOOKUP(CONCATENATE(A342,"-",B342,"-",D342,"-",F342),'Activités par classe-leçon-nat'!G:H,2,0)," - ",E342)</f>
        <v>Apprendre la comparaison par la manipulation (pour faire comprendre que ce n'est pas la taille d'un cube ou d'un ballon qui compte) - Manipulation/Entrainement</v>
      </c>
      <c r="J342" s="48" t="str">
        <f>VLOOKUP(CONCATENATE($A342,"-",$B342,"-",$D342,"-",$F342),'Activités par classe-leçon-nat'!G:J,3,0)</f>
        <v>L'enfant doit comparer deux ensembles d'items manipulables identiques et dire lequel est le plus grand</v>
      </c>
      <c r="K342" s="48" t="str">
        <f>VLOOKUP(G342,'Type Exo'!A:C,3,0)</f>
        <v>Un exercice où il faut relier des items entre eux par paire</v>
      </c>
      <c r="L342" s="48"/>
      <c r="M342" s="48">
        <f>IF(NOT(ISNA(VLOOKUP(CONCATENATE($H342,"-",$G342),'Question ClasseLeçonActTyprep'!$I:$L,4,0))), VLOOKUP(CONCATENATE($H342,"-",$G342),'Question ClasseLeçonActTyprep'!$I:$L,4,0), IF(NOT(ISNA(VLOOKUP(CONCATENATE(MID($H342,1,LEN($H342)-2),"--*",$G342),'Question ClasseLeçonActTyprep'!$I:$L,4,0))), VLOOKUP(CONCATENATE(MID($H342,1,LEN($H342)-2),"--*",$G342),'Question ClasseLeçonActTyprep'!$I:$L,4,0), IF(NOT(ISNA(VLOOKUP(CONCATENATE(MID($H342,1,LEN($H342)-4),"---*",$G342),'Question ClasseLeçonActTyprep'!$I:$L,4,0))), VLOOKUP(CONCATENATE(MID($H342,1,LEN($H342)-4),"---*",$G342),'Question ClasseLeçonActTyprep'!$I:$L,4,0), IF(NOT(ISNA(VLOOKUP(CONCATENATE(MID($H342,1,LEN($H342)-5),"----*",$G342),'Question ClasseLeçonActTyprep'!$I:$L,4,0))), VLOOKUP(CONCATENATE(MID($H342,1,LEN($H342)-6),"----*",$G342),'Question ClasseLeçonActTyprep'!$I:$L,4,0), 0))))</f>
        <v>0</v>
      </c>
      <c r="N342" s="86">
        <f t="shared" si="22"/>
        <v>0</v>
      </c>
      <c r="O342"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identiques et dire lequel est le plus grand', '', 'P', '1', 'CP', 'CC', 'M');</v>
      </c>
    </row>
    <row r="343" spans="1:17" s="87" customFormat="1" ht="72.5" x14ac:dyDescent="0.35">
      <c r="A343" s="12" t="s">
        <v>77</v>
      </c>
      <c r="B343" s="85" t="s">
        <v>671</v>
      </c>
      <c r="C343" s="9" t="str">
        <f t="shared" si="20"/>
        <v>CP-CC</v>
      </c>
      <c r="D343" s="85" t="s">
        <v>87</v>
      </c>
      <c r="E343" s="85" t="str">
        <f>VLOOKUP(D343,'Phase apprent &amp; Nature activ'!A$11:B$14,2,0)</f>
        <v>Manipulation/Entrainement</v>
      </c>
      <c r="F343" s="85">
        <v>1</v>
      </c>
      <c r="G343" s="85" t="s">
        <v>835</v>
      </c>
      <c r="H343" s="85" t="str">
        <f t="shared" si="21"/>
        <v>CP-CC-M-1-T</v>
      </c>
      <c r="I343" s="48" t="str">
        <f>CONCATENATE(VLOOKUP(CONCATENATE(A343,"-",B343,"-",D343,"-",F343),'Activités par classe-leçon-nat'!G:H,2,0)," - ",E343)</f>
        <v>Apprendre la comparaison par la manipulation (pour faire comprendre que ce n'est pas la taille d'un cube ou d'un ballon qui compte) - Manipulation/Entrainement</v>
      </c>
      <c r="J343" s="48" t="str">
        <f>VLOOKUP(CONCATENATE($A343,"-",$B343,"-",$D343,"-",$F343),'Activités par classe-leçon-nat'!G:J,3,0)</f>
        <v>L'enfant doit comparer deux ensembles d'items manipulables identiques et dire lequel est le plus grand</v>
      </c>
      <c r="K343" s="48" t="str">
        <f>VLOOKUP(G343,'Type Exo'!A:C,3,0)</f>
        <v>Un exercice à trous</v>
      </c>
      <c r="L343" s="48"/>
      <c r="M343" s="48">
        <f>IF(NOT(ISNA(VLOOKUP(CONCATENATE($H343,"-",$G343),'Question ClasseLeçonActTyprep'!$I:$L,4,0))), VLOOKUP(CONCATENATE($H343,"-",$G343),'Question ClasseLeçonActTyprep'!$I:$L,4,0), IF(NOT(ISNA(VLOOKUP(CONCATENATE(MID($H343,1,LEN($H343)-2),"--*",$G343),'Question ClasseLeçonActTyprep'!$I:$L,4,0))), VLOOKUP(CONCATENATE(MID($H343,1,LEN($H343)-2),"--*",$G343),'Question ClasseLeçonActTyprep'!$I:$L,4,0), IF(NOT(ISNA(VLOOKUP(CONCATENATE(MID($H343,1,LEN($H343)-4),"---*",$G343),'Question ClasseLeçonActTyprep'!$I:$L,4,0))), VLOOKUP(CONCATENATE(MID($H343,1,LEN($H343)-4),"---*",$G343),'Question ClasseLeçonActTyprep'!$I:$L,4,0), IF(NOT(ISNA(VLOOKUP(CONCATENATE(MID($H343,1,LEN($H343)-5),"----*",$G343),'Question ClasseLeçonActTyprep'!$I:$L,4,0))), VLOOKUP(CONCATENATE(MID($H343,1,LEN($H343)-6),"----*",$G343),'Question ClasseLeçonActTyprep'!$I:$L,4,0), 0))))</f>
        <v>0</v>
      </c>
      <c r="N343" s="86">
        <f t="shared" si="22"/>
        <v>0</v>
      </c>
      <c r="O343"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identiques et dire lequel est le plus grand', '', 'T', '1', 'CP', 'CC', 'M');</v>
      </c>
    </row>
    <row r="344" spans="1:17" s="87" customFormat="1" ht="72.5" x14ac:dyDescent="0.35">
      <c r="A344" s="12" t="s">
        <v>77</v>
      </c>
      <c r="B344" s="85" t="s">
        <v>671</v>
      </c>
      <c r="C344" s="9" t="str">
        <f t="shared" si="20"/>
        <v>CP-CC</v>
      </c>
      <c r="D344" s="85" t="s">
        <v>87</v>
      </c>
      <c r="E344" s="85" t="str">
        <f>VLOOKUP(D344,'Phase apprent &amp; Nature activ'!A$11:B$14,2,0)</f>
        <v>Manipulation/Entrainement</v>
      </c>
      <c r="F344" s="85">
        <v>2</v>
      </c>
      <c r="G344" s="85" t="s">
        <v>735</v>
      </c>
      <c r="H344" s="85" t="str">
        <f t="shared" si="21"/>
        <v>CP-CC-M-2-B1</v>
      </c>
      <c r="I344" s="48" t="str">
        <f>CONCATENATE(VLOOKUP(CONCATENATE(A344,"-",B344,"-",D344,"-",F344),'Activités par classe-leçon-nat'!G:H,2,0)," - ",E344)</f>
        <v>Apprendre la comparaison par la manipulation (pour faire comprendre que ce n'est pas la taille d'un cube ou d'un ballon qui compte) - Manipulation/Entrainement</v>
      </c>
      <c r="J344" s="48" t="str">
        <f>VLOOKUP(CONCATENATE($A344,"-",$B344,"-",$D344,"-",$F344),'Activités par classe-leçon-nat'!G:J,3,0)</f>
        <v>L'enfant doit comparer deux ensembles d'items  manipulables différents et dire lequel est le plus grand</v>
      </c>
      <c r="K344" s="48" t="str">
        <f>VLOOKUP(G344,'Type Exo'!A:C,3,0)</f>
        <v>Exercice où il faut trouver la bonne réponse parmi 2 possibles</v>
      </c>
      <c r="L344" s="48"/>
      <c r="M344" s="48">
        <f>IF(NOT(ISNA(VLOOKUP(CONCATENATE($H344,"-",$G344),'Question ClasseLeçonActTyprep'!$I:$L,4,0))), VLOOKUP(CONCATENATE($H344,"-",$G344),'Question ClasseLeçonActTyprep'!$I:$L,4,0), IF(NOT(ISNA(VLOOKUP(CONCATENATE(MID($H344,1,LEN($H344)-2),"--*",$G344),'Question ClasseLeçonActTyprep'!$I:$L,4,0))), VLOOKUP(CONCATENATE(MID($H344,1,LEN($H344)-2),"--*",$G344),'Question ClasseLeçonActTyprep'!$I:$L,4,0), IF(NOT(ISNA(VLOOKUP(CONCATENATE(MID($H344,1,LEN($H344)-4),"---*",$G344),'Question ClasseLeçonActTyprep'!$I:$L,4,0))), VLOOKUP(CONCATENATE(MID($H344,1,LEN($H344)-4),"---*",$G344),'Question ClasseLeçonActTyprep'!$I:$L,4,0), IF(NOT(ISNA(VLOOKUP(CONCATENATE(MID($H344,1,LEN($H344)-5),"----*",$G344),'Question ClasseLeçonActTyprep'!$I:$L,4,0))), VLOOKUP(CONCATENATE(MID($H344,1,LEN($H344)-6),"----*",$G344),'Question ClasseLeçonActTyprep'!$I:$L,4,0), 0))))</f>
        <v>0</v>
      </c>
      <c r="N344" s="86">
        <f t="shared" si="22"/>
        <v>0</v>
      </c>
      <c r="O344"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différents et dire lequel est le plus grand', '', 'B1', '2', 'CP', 'CC', 'M');</v>
      </c>
    </row>
    <row r="345" spans="1:17" s="87" customFormat="1" ht="87" x14ac:dyDescent="0.35">
      <c r="A345" s="12" t="s">
        <v>77</v>
      </c>
      <c r="B345" s="85" t="s">
        <v>671</v>
      </c>
      <c r="C345" s="9" t="str">
        <f t="shared" si="20"/>
        <v>CP-CC</v>
      </c>
      <c r="D345" s="85" t="s">
        <v>87</v>
      </c>
      <c r="E345" s="85" t="str">
        <f>VLOOKUP(D345,'Phase apprent &amp; Nature activ'!A$11:B$14,2,0)</f>
        <v>Manipulation/Entrainement</v>
      </c>
      <c r="F345" s="85">
        <v>2</v>
      </c>
      <c r="G345" s="85" t="s">
        <v>951</v>
      </c>
      <c r="H345" s="85" t="str">
        <f t="shared" si="21"/>
        <v>CP-CC-M-2-B2</v>
      </c>
      <c r="I345" s="48" t="str">
        <f>CONCATENATE(VLOOKUP(CONCATENATE(A345,"-",B345,"-",D345,"-",F345),'Activités par classe-leçon-nat'!G:H,2,0)," - ",E345)</f>
        <v>Apprendre la comparaison par la manipulation (pour faire comprendre que ce n'est pas la taille d'un cube ou d'un ballon qui compte) - Manipulation/Entrainement</v>
      </c>
      <c r="J345" s="48" t="str">
        <f>VLOOKUP(CONCATENATE($A345,"-",$B345,"-",$D345,"-",$F345),'Activités par classe-leçon-nat'!G:J,3,0)</f>
        <v>L'enfant doit comparer deux ensembles d'items  manipulables différents et dire lequel est le plus grand</v>
      </c>
      <c r="K345" s="48" t="str">
        <f>VLOOKUP(G345,'Type Exo'!A:C,3,0)</f>
        <v>Exercice où il faut trouver la bonne réponse parmi 2 possibles (question alternative)</v>
      </c>
      <c r="L345" s="48"/>
      <c r="M345" s="48">
        <f>IF(NOT(ISNA(VLOOKUP(CONCATENATE($H345,"-",$G345),'Question ClasseLeçonActTyprep'!$I:$L,4,0))), VLOOKUP(CONCATENATE($H345,"-",$G345),'Question ClasseLeçonActTyprep'!$I:$L,4,0), IF(NOT(ISNA(VLOOKUP(CONCATENATE(MID($H345,1,LEN($H345)-2),"--*",$G345),'Question ClasseLeçonActTyprep'!$I:$L,4,0))), VLOOKUP(CONCATENATE(MID($H345,1,LEN($H345)-2),"--*",$G345),'Question ClasseLeçonActTyprep'!$I:$L,4,0), IF(NOT(ISNA(VLOOKUP(CONCATENATE(MID($H345,1,LEN($H345)-4),"---*",$G345),'Question ClasseLeçonActTyprep'!$I:$L,4,0))), VLOOKUP(CONCATENATE(MID($H345,1,LEN($H345)-4),"---*",$G345),'Question ClasseLeçonActTyprep'!$I:$L,4,0), IF(NOT(ISNA(VLOOKUP(CONCATENATE(MID($H345,1,LEN($H345)-5),"----*",$G345),'Question ClasseLeçonActTyprep'!$I:$L,4,0))), VLOOKUP(CONCATENATE(MID($H345,1,LEN($H345)-6),"----*",$G345),'Question ClasseLeçonActTyprep'!$I:$L,4,0), 0))))</f>
        <v>0</v>
      </c>
      <c r="N345" s="86">
        <f t="shared" si="22"/>
        <v>0</v>
      </c>
      <c r="O345"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différents et dire lequel est le plus grand', '', 'B2', '2', 'CP', 'CC', 'M');</v>
      </c>
    </row>
    <row r="346" spans="1:17" s="87" customFormat="1" ht="72.5" x14ac:dyDescent="0.35">
      <c r="A346" s="12" t="s">
        <v>77</v>
      </c>
      <c r="B346" s="85" t="s">
        <v>671</v>
      </c>
      <c r="C346" s="9" t="str">
        <f t="shared" si="20"/>
        <v>CP-CC</v>
      </c>
      <c r="D346" s="85" t="s">
        <v>87</v>
      </c>
      <c r="E346" s="85" t="str">
        <f>VLOOKUP(D346,'Phase apprent &amp; Nature activ'!A$11:B$14,2,0)</f>
        <v>Manipulation/Entrainement</v>
      </c>
      <c r="F346" s="85">
        <v>2</v>
      </c>
      <c r="G346" s="85" t="s">
        <v>952</v>
      </c>
      <c r="H346" s="85" t="str">
        <f t="shared" si="21"/>
        <v>CP-CC-M-2-Q1</v>
      </c>
      <c r="I346" s="48" t="str">
        <f>CONCATENATE(VLOOKUP(CONCATENATE(A346,"-",B346,"-",D346,"-",F346),'Activités par classe-leçon-nat'!G:H,2,0)," - ",E346)</f>
        <v>Apprendre la comparaison par la manipulation (pour faire comprendre que ce n'est pas la taille d'un cube ou d'un ballon qui compte) - Manipulation/Entrainement</v>
      </c>
      <c r="J346" s="48" t="str">
        <f>VLOOKUP(CONCATENATE($A346,"-",$B346,"-",$D346,"-",$F346),'Activités par classe-leçon-nat'!G:J,3,0)</f>
        <v>L'enfant doit comparer deux ensembles d'items  manipulables différents et dire lequel est le plus grand</v>
      </c>
      <c r="K346" s="48" t="str">
        <f>VLOOKUP(G346,'Type Exo'!A:C,3,0)</f>
        <v>Un exercice de type QCM</v>
      </c>
      <c r="L346" s="48"/>
      <c r="M346" s="48">
        <f>IF(NOT(ISNA(VLOOKUP(CONCATENATE($H346,"-",$G346),'Question ClasseLeçonActTyprep'!$I:$L,4,0))), VLOOKUP(CONCATENATE($H346,"-",$G346),'Question ClasseLeçonActTyprep'!$I:$L,4,0), IF(NOT(ISNA(VLOOKUP(CONCATENATE(MID($H346,1,LEN($H346)-2),"--*",$G346),'Question ClasseLeçonActTyprep'!$I:$L,4,0))), VLOOKUP(CONCATENATE(MID($H346,1,LEN($H346)-2),"--*",$G346),'Question ClasseLeçonActTyprep'!$I:$L,4,0), IF(NOT(ISNA(VLOOKUP(CONCATENATE(MID($H346,1,LEN($H346)-4),"---*",$G346),'Question ClasseLeçonActTyprep'!$I:$L,4,0))), VLOOKUP(CONCATENATE(MID($H346,1,LEN($H346)-4),"---*",$G346),'Question ClasseLeçonActTyprep'!$I:$L,4,0), IF(NOT(ISNA(VLOOKUP(CONCATENATE(MID($H346,1,LEN($H346)-5),"----*",$G346),'Question ClasseLeçonActTyprep'!$I:$L,4,0))), VLOOKUP(CONCATENATE(MID($H346,1,LEN($H346)-6),"----*",$G346),'Question ClasseLeçonActTyprep'!$I:$L,4,0), 0))))</f>
        <v>0</v>
      </c>
      <c r="N346" s="86">
        <f t="shared" si="22"/>
        <v>0</v>
      </c>
      <c r="O346"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différents et dire lequel est le plus grand', '', 'Q1', '2', 'CP', 'CC', 'M');</v>
      </c>
    </row>
    <row r="347" spans="1:17" s="87" customFormat="1" ht="72.5" x14ac:dyDescent="0.35">
      <c r="A347" s="12" t="s">
        <v>77</v>
      </c>
      <c r="B347" s="85" t="s">
        <v>671</v>
      </c>
      <c r="C347" s="9" t="str">
        <f t="shared" si="20"/>
        <v>CP-CC</v>
      </c>
      <c r="D347" s="85" t="s">
        <v>87</v>
      </c>
      <c r="E347" s="85" t="str">
        <f>VLOOKUP(D347,'Phase apprent &amp; Nature activ'!A$11:B$14,2,0)</f>
        <v>Manipulation/Entrainement</v>
      </c>
      <c r="F347" s="85">
        <v>2</v>
      </c>
      <c r="G347" s="85" t="s">
        <v>953</v>
      </c>
      <c r="H347" s="85" t="str">
        <f t="shared" si="21"/>
        <v>CP-CC-M-2-Q2</v>
      </c>
      <c r="I347" s="48" t="str">
        <f>CONCATENATE(VLOOKUP(CONCATENATE(A347,"-",B347,"-",D347,"-",F347),'Activités par classe-leçon-nat'!G:H,2,0)," - ",E347)</f>
        <v>Apprendre la comparaison par la manipulation (pour faire comprendre que ce n'est pas la taille d'un cube ou d'un ballon qui compte) - Manipulation/Entrainement</v>
      </c>
      <c r="J347" s="48" t="str">
        <f>VLOOKUP(CONCATENATE($A347,"-",$B347,"-",$D347,"-",$F347),'Activités par classe-leçon-nat'!G:J,3,0)</f>
        <v>L'enfant doit comparer deux ensembles d'items  manipulables différents et dire lequel est le plus grand</v>
      </c>
      <c r="K347" s="48" t="str">
        <f>VLOOKUP(G347,'Type Exo'!A:C,3,0)</f>
        <v>Un exercice de type QCM (question alternative / trouver l'intrus)</v>
      </c>
      <c r="L347" s="48"/>
      <c r="M347" s="48">
        <f>IF(NOT(ISNA(VLOOKUP(CONCATENATE($H347,"-",$G347),'Question ClasseLeçonActTyprep'!$I:$L,4,0))), VLOOKUP(CONCATENATE($H347,"-",$G347),'Question ClasseLeçonActTyprep'!$I:$L,4,0), IF(NOT(ISNA(VLOOKUP(CONCATENATE(MID($H347,1,LEN($H347)-2),"--*",$G347),'Question ClasseLeçonActTyprep'!$I:$L,4,0))), VLOOKUP(CONCATENATE(MID($H347,1,LEN($H347)-2),"--*",$G347),'Question ClasseLeçonActTyprep'!$I:$L,4,0), IF(NOT(ISNA(VLOOKUP(CONCATENATE(MID($H347,1,LEN($H347)-4),"---*",$G347),'Question ClasseLeçonActTyprep'!$I:$L,4,0))), VLOOKUP(CONCATENATE(MID($H347,1,LEN($H347)-4),"---*",$G347),'Question ClasseLeçonActTyprep'!$I:$L,4,0), IF(NOT(ISNA(VLOOKUP(CONCATENATE(MID($H347,1,LEN($H347)-5),"----*",$G347),'Question ClasseLeçonActTyprep'!$I:$L,4,0))), VLOOKUP(CONCATENATE(MID($H347,1,LEN($H347)-6),"----*",$G347),'Question ClasseLeçonActTyprep'!$I:$L,4,0), 0))))</f>
        <v>0</v>
      </c>
      <c r="N347" s="86">
        <f t="shared" si="22"/>
        <v>0</v>
      </c>
      <c r="O347"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différents et dire lequel est le plus grand', '', 'Q2', '2', 'CP', 'CC', 'M');</v>
      </c>
    </row>
    <row r="348" spans="1:17" s="87" customFormat="1" ht="72.5" x14ac:dyDescent="0.35">
      <c r="A348" s="12" t="s">
        <v>77</v>
      </c>
      <c r="B348" s="85" t="s">
        <v>671</v>
      </c>
      <c r="C348" s="9" t="str">
        <f t="shared" si="20"/>
        <v>CP-CC</v>
      </c>
      <c r="D348" s="85" t="s">
        <v>87</v>
      </c>
      <c r="E348" s="85" t="str">
        <f>VLOOKUP(D348,'Phase apprent &amp; Nature activ'!A$11:B$14,2,0)</f>
        <v>Manipulation/Entrainement</v>
      </c>
      <c r="F348" s="85">
        <v>2</v>
      </c>
      <c r="G348" s="85" t="s">
        <v>628</v>
      </c>
      <c r="H348" s="85" t="str">
        <f t="shared" si="21"/>
        <v>CP-CC-M-2-P</v>
      </c>
      <c r="I348" s="48" t="str">
        <f>CONCATENATE(VLOOKUP(CONCATENATE(A348,"-",B348,"-",D348,"-",F348),'Activités par classe-leçon-nat'!G:H,2,0)," - ",E348)</f>
        <v>Apprendre la comparaison par la manipulation (pour faire comprendre que ce n'est pas la taille d'un cube ou d'un ballon qui compte) - Manipulation/Entrainement</v>
      </c>
      <c r="J348" s="48" t="str">
        <f>VLOOKUP(CONCATENATE($A348,"-",$B348,"-",$D348,"-",$F348),'Activités par classe-leçon-nat'!G:J,3,0)</f>
        <v>L'enfant doit comparer deux ensembles d'items  manipulables différents et dire lequel est le plus grand</v>
      </c>
      <c r="K348" s="48" t="str">
        <f>VLOOKUP(G348,'Type Exo'!A:C,3,0)</f>
        <v>Un exercice où il faut relier des items entre eux par paire</v>
      </c>
      <c r="L348" s="48"/>
      <c r="M348" s="48">
        <f>IF(NOT(ISNA(VLOOKUP(CONCATENATE($H348,"-",$G348),'Question ClasseLeçonActTyprep'!$I:$L,4,0))), VLOOKUP(CONCATENATE($H348,"-",$G348),'Question ClasseLeçonActTyprep'!$I:$L,4,0), IF(NOT(ISNA(VLOOKUP(CONCATENATE(MID($H348,1,LEN($H348)-2),"--*",$G348),'Question ClasseLeçonActTyprep'!$I:$L,4,0))), VLOOKUP(CONCATENATE(MID($H348,1,LEN($H348)-2),"--*",$G348),'Question ClasseLeçonActTyprep'!$I:$L,4,0), IF(NOT(ISNA(VLOOKUP(CONCATENATE(MID($H348,1,LEN($H348)-4),"---*",$G348),'Question ClasseLeçonActTyprep'!$I:$L,4,0))), VLOOKUP(CONCATENATE(MID($H348,1,LEN($H348)-4),"---*",$G348),'Question ClasseLeçonActTyprep'!$I:$L,4,0), IF(NOT(ISNA(VLOOKUP(CONCATENATE(MID($H348,1,LEN($H348)-5),"----*",$G348),'Question ClasseLeçonActTyprep'!$I:$L,4,0))), VLOOKUP(CONCATENATE(MID($H348,1,LEN($H348)-6),"----*",$G348),'Question ClasseLeçonActTyprep'!$I:$L,4,0), 0))))</f>
        <v>0</v>
      </c>
      <c r="N348" s="86">
        <f t="shared" si="22"/>
        <v>0</v>
      </c>
      <c r="O348"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différents et dire lequel est le plus grand', '', 'P', '2', 'CP', 'CC', 'M');</v>
      </c>
    </row>
    <row r="349" spans="1:17" s="87" customFormat="1" ht="72.5" x14ac:dyDescent="0.35">
      <c r="A349" s="12" t="s">
        <v>77</v>
      </c>
      <c r="B349" s="85" t="s">
        <v>671</v>
      </c>
      <c r="C349" s="9" t="str">
        <f t="shared" si="20"/>
        <v>CP-CC</v>
      </c>
      <c r="D349" s="85" t="s">
        <v>87</v>
      </c>
      <c r="E349" s="85" t="str">
        <f>VLOOKUP(D349,'Phase apprent &amp; Nature activ'!A$11:B$14,2,0)</f>
        <v>Manipulation/Entrainement</v>
      </c>
      <c r="F349" s="85">
        <v>2</v>
      </c>
      <c r="G349" s="85" t="s">
        <v>87</v>
      </c>
      <c r="H349" s="85" t="str">
        <f t="shared" si="21"/>
        <v>CP-CC-M-2-M</v>
      </c>
      <c r="I349" s="48" t="str">
        <f>CONCATENATE(VLOOKUP(CONCATENATE(A349,"-",B349,"-",D349,"-",F349),'Activités par classe-leçon-nat'!G:H,2,0)," - ",E349)</f>
        <v>Apprendre la comparaison par la manipulation (pour faire comprendre que ce n'est pas la taille d'un cube ou d'un ballon qui compte) - Manipulation/Entrainement</v>
      </c>
      <c r="J349" s="48" t="str">
        <f>VLOOKUP(CONCATENATE($A349,"-",$B349,"-",$D349,"-",$F349),'Activités par classe-leçon-nat'!G:J,3,0)</f>
        <v>L'enfant doit comparer deux ensembles d'items  manipulables différents et dire lequel est le plus grand</v>
      </c>
      <c r="K349" s="48" t="str">
        <f>VLOOKUP(G349,'Type Exo'!A:C,3,0)</f>
        <v>Un exercice de type Memory</v>
      </c>
      <c r="L349" s="48"/>
      <c r="M349" s="48">
        <f>IF(NOT(ISNA(VLOOKUP(CONCATENATE($H349,"-",$G349),'Question ClasseLeçonActTyprep'!$I:$L,4,0))), VLOOKUP(CONCATENATE($H349,"-",$G349),'Question ClasseLeçonActTyprep'!$I:$L,4,0), IF(NOT(ISNA(VLOOKUP(CONCATENATE(MID($H349,1,LEN($H349)-2),"--*",$G349),'Question ClasseLeçonActTyprep'!$I:$L,4,0))), VLOOKUP(CONCATENATE(MID($H349,1,LEN($H349)-2),"--*",$G349),'Question ClasseLeçonActTyprep'!$I:$L,4,0), IF(NOT(ISNA(VLOOKUP(CONCATENATE(MID($H349,1,LEN($H349)-4),"---*",$G349),'Question ClasseLeçonActTyprep'!$I:$L,4,0))), VLOOKUP(CONCATENATE(MID($H349,1,LEN($H349)-4),"---*",$G349),'Question ClasseLeçonActTyprep'!$I:$L,4,0), IF(NOT(ISNA(VLOOKUP(CONCATENATE(MID($H349,1,LEN($H349)-5),"----*",$G349),'Question ClasseLeçonActTyprep'!$I:$L,4,0))), VLOOKUP(CONCATENATE(MID($H349,1,LEN($H349)-6),"----*",$G349),'Question ClasseLeçonActTyprep'!$I:$L,4,0), 0))))</f>
        <v>0</v>
      </c>
      <c r="N349" s="86">
        <f t="shared" si="22"/>
        <v>0</v>
      </c>
      <c r="O349"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différents et dire lequel est le plus grand', '', 'M', '2', 'CP', 'CC', 'M');</v>
      </c>
    </row>
    <row r="350" spans="1:17" s="87" customFormat="1" ht="72.5" x14ac:dyDescent="0.35">
      <c r="A350" s="12" t="s">
        <v>77</v>
      </c>
      <c r="B350" s="85" t="s">
        <v>671</v>
      </c>
      <c r="C350" s="9" t="str">
        <f t="shared" si="20"/>
        <v>CP-CC</v>
      </c>
      <c r="D350" s="85" t="s">
        <v>87</v>
      </c>
      <c r="E350" s="85" t="str">
        <f>VLOOKUP(D350,'Phase apprent &amp; Nature activ'!A$11:B$14,2,0)</f>
        <v>Manipulation/Entrainement</v>
      </c>
      <c r="F350" s="85">
        <v>2</v>
      </c>
      <c r="G350" s="85" t="s">
        <v>835</v>
      </c>
      <c r="H350" s="85" t="str">
        <f t="shared" si="21"/>
        <v>CP-CC-M-2-T</v>
      </c>
      <c r="I350" s="48" t="str">
        <f>CONCATENATE(VLOOKUP(CONCATENATE(A350,"-",B350,"-",D350,"-",F350),'Activités par classe-leçon-nat'!G:H,2,0)," - ",E350)</f>
        <v>Apprendre la comparaison par la manipulation (pour faire comprendre que ce n'est pas la taille d'un cube ou d'un ballon qui compte) - Manipulation/Entrainement</v>
      </c>
      <c r="J350" s="48" t="str">
        <f>VLOOKUP(CONCATENATE($A350,"-",$B350,"-",$D350,"-",$F350),'Activités par classe-leçon-nat'!G:J,3,0)</f>
        <v>L'enfant doit comparer deux ensembles d'items  manipulables différents et dire lequel est le plus grand</v>
      </c>
      <c r="K350" s="48" t="str">
        <f>VLOOKUP(G350,'Type Exo'!A:C,3,0)</f>
        <v>Un exercice à trous</v>
      </c>
      <c r="L350" s="48"/>
      <c r="M350" s="48">
        <f>IF(NOT(ISNA(VLOOKUP(CONCATENATE($H350,"-",$G350),'Question ClasseLeçonActTyprep'!$I:$L,4,0))), VLOOKUP(CONCATENATE($H350,"-",$G350),'Question ClasseLeçonActTyprep'!$I:$L,4,0), IF(NOT(ISNA(VLOOKUP(CONCATENATE(MID($H350,1,LEN($H350)-2),"--*",$G350),'Question ClasseLeçonActTyprep'!$I:$L,4,0))), VLOOKUP(CONCATENATE(MID($H350,1,LEN($H350)-2),"--*",$G350),'Question ClasseLeçonActTyprep'!$I:$L,4,0), IF(NOT(ISNA(VLOOKUP(CONCATENATE(MID($H350,1,LEN($H350)-4),"---*",$G350),'Question ClasseLeçonActTyprep'!$I:$L,4,0))), VLOOKUP(CONCATENATE(MID($H350,1,LEN($H350)-4),"---*",$G350),'Question ClasseLeçonActTyprep'!$I:$L,4,0), IF(NOT(ISNA(VLOOKUP(CONCATENATE(MID($H350,1,LEN($H350)-5),"----*",$G350),'Question ClasseLeçonActTyprep'!$I:$L,4,0))), VLOOKUP(CONCATENATE(MID($H350,1,LEN($H350)-6),"----*",$G350),'Question ClasseLeçonActTyprep'!$I:$L,4,0), 0))))</f>
        <v>0</v>
      </c>
      <c r="N350" s="86">
        <f t="shared" si="22"/>
        <v>0</v>
      </c>
      <c r="O350"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différents et dire lequel est le plus grand', '', 'T', '2', 'CP', 'CC', 'M');</v>
      </c>
    </row>
    <row r="351" spans="1:17" s="87" customFormat="1" ht="72.5" x14ac:dyDescent="0.35">
      <c r="A351" s="12" t="s">
        <v>77</v>
      </c>
      <c r="B351" s="85" t="s">
        <v>671</v>
      </c>
      <c r="C351" s="9" t="str">
        <f t="shared" si="20"/>
        <v>CP-CC</v>
      </c>
      <c r="D351" s="85" t="s">
        <v>87</v>
      </c>
      <c r="E351" s="85" t="str">
        <f>VLOOKUP(D351,'Phase apprent &amp; Nature activ'!A$11:B$14,2,0)</f>
        <v>Manipulation/Entrainement</v>
      </c>
      <c r="F351" s="85">
        <v>3</v>
      </c>
      <c r="G351" s="85" t="s">
        <v>735</v>
      </c>
      <c r="H351" s="85" t="str">
        <f t="shared" si="21"/>
        <v>CP-CC-M-3-B1</v>
      </c>
      <c r="I351" s="48" t="str">
        <f>CONCATENATE(VLOOKUP(CONCATENATE(A351,"-",B351,"-",D351,"-",F351),'Activités par classe-leçon-nat'!G:H,2,0)," - ",E351)</f>
        <v>Apprendre la comparaison par la manipulation (pour faire comprendre que ce n'est pas la taille d'un cube ou d'un ballon qui compte) - Manipulation/Entrainement</v>
      </c>
      <c r="J351" s="48" t="str">
        <f>VLOOKUP(CONCATENATE($A351,"-",$B351,"-",$D351,"-",$F351),'Activités par classe-leçon-nat'!G:J,3,0)</f>
        <v>L'enfant doit comparer deux ensembles d'items manipulables de tailles différentes et dire lequel est le plus grand</v>
      </c>
      <c r="K351" s="48" t="str">
        <f>VLOOKUP(G351,'Type Exo'!A:C,3,0)</f>
        <v>Exercice où il faut trouver la bonne réponse parmi 2 possibles</v>
      </c>
      <c r="L351" s="48"/>
      <c r="M351" s="48">
        <f>IF(NOT(ISNA(VLOOKUP(CONCATENATE($H351,"-",$G351),'Question ClasseLeçonActTyprep'!$I:$L,4,0))), VLOOKUP(CONCATENATE($H351,"-",$G351),'Question ClasseLeçonActTyprep'!$I:$L,4,0), IF(NOT(ISNA(VLOOKUP(CONCATENATE(MID($H351,1,LEN($H351)-2),"--*",$G351),'Question ClasseLeçonActTyprep'!$I:$L,4,0))), VLOOKUP(CONCATENATE(MID($H351,1,LEN($H351)-2),"--*",$G351),'Question ClasseLeçonActTyprep'!$I:$L,4,0), IF(NOT(ISNA(VLOOKUP(CONCATENATE(MID($H351,1,LEN($H351)-4),"---*",$G351),'Question ClasseLeçonActTyprep'!$I:$L,4,0))), VLOOKUP(CONCATENATE(MID($H351,1,LEN($H351)-4),"---*",$G351),'Question ClasseLeçonActTyprep'!$I:$L,4,0), IF(NOT(ISNA(VLOOKUP(CONCATENATE(MID($H351,1,LEN($H351)-5),"----*",$G351),'Question ClasseLeçonActTyprep'!$I:$L,4,0))), VLOOKUP(CONCATENATE(MID($H351,1,LEN($H351)-6),"----*",$G351),'Question ClasseLeçonActTyprep'!$I:$L,4,0), 0))))</f>
        <v>0</v>
      </c>
      <c r="N351" s="86">
        <f t="shared" si="22"/>
        <v>0</v>
      </c>
      <c r="O351"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de tailles différentes et dire lequel est le plus grand', '', 'B1', '3', 'CP', 'CC', 'M');</v>
      </c>
    </row>
    <row r="352" spans="1:17" s="87" customFormat="1" ht="87" x14ac:dyDescent="0.35">
      <c r="A352" s="12" t="s">
        <v>77</v>
      </c>
      <c r="B352" s="85" t="s">
        <v>671</v>
      </c>
      <c r="C352" s="9" t="str">
        <f t="shared" si="20"/>
        <v>CP-CC</v>
      </c>
      <c r="D352" s="85" t="s">
        <v>87</v>
      </c>
      <c r="E352" s="85" t="str">
        <f>VLOOKUP(D352,'Phase apprent &amp; Nature activ'!A$11:B$14,2,0)</f>
        <v>Manipulation/Entrainement</v>
      </c>
      <c r="F352" s="85">
        <v>3</v>
      </c>
      <c r="G352" s="85" t="s">
        <v>951</v>
      </c>
      <c r="H352" s="85" t="str">
        <f t="shared" si="21"/>
        <v>CP-CC-M-3-B2</v>
      </c>
      <c r="I352" s="48" t="str">
        <f>CONCATENATE(VLOOKUP(CONCATENATE(A352,"-",B352,"-",D352,"-",F352),'Activités par classe-leçon-nat'!G:H,2,0)," - ",E352)</f>
        <v>Apprendre la comparaison par la manipulation (pour faire comprendre que ce n'est pas la taille d'un cube ou d'un ballon qui compte) - Manipulation/Entrainement</v>
      </c>
      <c r="J352" s="48" t="str">
        <f>VLOOKUP(CONCATENATE($A352,"-",$B352,"-",$D352,"-",$F352),'Activités par classe-leçon-nat'!G:J,3,0)</f>
        <v>L'enfant doit comparer deux ensembles d'items manipulables de tailles différentes et dire lequel est le plus grand</v>
      </c>
      <c r="K352" s="48" t="str">
        <f>VLOOKUP(G352,'Type Exo'!A:C,3,0)</f>
        <v>Exercice où il faut trouver la bonne réponse parmi 2 possibles (question alternative)</v>
      </c>
      <c r="L352" s="48"/>
      <c r="M352" s="48">
        <f>IF(NOT(ISNA(VLOOKUP(CONCATENATE($H352,"-",$G352),'Question ClasseLeçonActTyprep'!$I:$L,4,0))), VLOOKUP(CONCATENATE($H352,"-",$G352),'Question ClasseLeçonActTyprep'!$I:$L,4,0), IF(NOT(ISNA(VLOOKUP(CONCATENATE(MID($H352,1,LEN($H352)-2),"--*",$G352),'Question ClasseLeçonActTyprep'!$I:$L,4,0))), VLOOKUP(CONCATENATE(MID($H352,1,LEN($H352)-2),"--*",$G352),'Question ClasseLeçonActTyprep'!$I:$L,4,0), IF(NOT(ISNA(VLOOKUP(CONCATENATE(MID($H352,1,LEN($H352)-4),"---*",$G352),'Question ClasseLeçonActTyprep'!$I:$L,4,0))), VLOOKUP(CONCATENATE(MID($H352,1,LEN($H352)-4),"---*",$G352),'Question ClasseLeçonActTyprep'!$I:$L,4,0), IF(NOT(ISNA(VLOOKUP(CONCATENATE(MID($H352,1,LEN($H352)-5),"----*",$G352),'Question ClasseLeçonActTyprep'!$I:$L,4,0))), VLOOKUP(CONCATENATE(MID($H352,1,LEN($H352)-6),"----*",$G352),'Question ClasseLeçonActTyprep'!$I:$L,4,0), 0))))</f>
        <v>0</v>
      </c>
      <c r="N352" s="86">
        <f t="shared" si="22"/>
        <v>0</v>
      </c>
      <c r="O352"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de tailles différentes et dire lequel est le plus grand', '', 'B2', '3', 'CP', 'CC', 'M');</v>
      </c>
    </row>
    <row r="353" spans="1:15" s="87" customFormat="1" ht="72.5" x14ac:dyDescent="0.35">
      <c r="A353" s="12" t="s">
        <v>77</v>
      </c>
      <c r="B353" s="85" t="s">
        <v>671</v>
      </c>
      <c r="C353" s="9" t="str">
        <f t="shared" si="20"/>
        <v>CP-CC</v>
      </c>
      <c r="D353" s="85" t="s">
        <v>87</v>
      </c>
      <c r="E353" s="85" t="str">
        <f>VLOOKUP(D353,'Phase apprent &amp; Nature activ'!A$11:B$14,2,0)</f>
        <v>Manipulation/Entrainement</v>
      </c>
      <c r="F353" s="85">
        <v>3</v>
      </c>
      <c r="G353" s="85" t="s">
        <v>952</v>
      </c>
      <c r="H353" s="85" t="str">
        <f t="shared" si="21"/>
        <v>CP-CC-M-3-Q1</v>
      </c>
      <c r="I353" s="48" t="str">
        <f>CONCATENATE(VLOOKUP(CONCATENATE(A353,"-",B353,"-",D353,"-",F353),'Activités par classe-leçon-nat'!G:H,2,0)," - ",E353)</f>
        <v>Apprendre la comparaison par la manipulation (pour faire comprendre que ce n'est pas la taille d'un cube ou d'un ballon qui compte) - Manipulation/Entrainement</v>
      </c>
      <c r="J353" s="48" t="str">
        <f>VLOOKUP(CONCATENATE($A353,"-",$B353,"-",$D353,"-",$F353),'Activités par classe-leçon-nat'!G:J,3,0)</f>
        <v>L'enfant doit comparer deux ensembles d'items manipulables de tailles différentes et dire lequel est le plus grand</v>
      </c>
      <c r="K353" s="48" t="str">
        <f>VLOOKUP(G353,'Type Exo'!A:C,3,0)</f>
        <v>Un exercice de type QCM</v>
      </c>
      <c r="L353" s="48"/>
      <c r="M353" s="48">
        <f>IF(NOT(ISNA(VLOOKUP(CONCATENATE($H353,"-",$G353),'Question ClasseLeçonActTyprep'!$I:$L,4,0))), VLOOKUP(CONCATENATE($H353,"-",$G353),'Question ClasseLeçonActTyprep'!$I:$L,4,0), IF(NOT(ISNA(VLOOKUP(CONCATENATE(MID($H353,1,LEN($H353)-2),"--*",$G353),'Question ClasseLeçonActTyprep'!$I:$L,4,0))), VLOOKUP(CONCATENATE(MID($H353,1,LEN($H353)-2),"--*",$G353),'Question ClasseLeçonActTyprep'!$I:$L,4,0), IF(NOT(ISNA(VLOOKUP(CONCATENATE(MID($H353,1,LEN($H353)-4),"---*",$G353),'Question ClasseLeçonActTyprep'!$I:$L,4,0))), VLOOKUP(CONCATENATE(MID($H353,1,LEN($H353)-4),"---*",$G353),'Question ClasseLeçonActTyprep'!$I:$L,4,0), IF(NOT(ISNA(VLOOKUP(CONCATENATE(MID($H353,1,LEN($H353)-5),"----*",$G353),'Question ClasseLeçonActTyprep'!$I:$L,4,0))), VLOOKUP(CONCATENATE(MID($H353,1,LEN($H353)-6),"----*",$G353),'Question ClasseLeçonActTyprep'!$I:$L,4,0), 0))))</f>
        <v>0</v>
      </c>
      <c r="N353" s="86">
        <f t="shared" si="22"/>
        <v>0</v>
      </c>
      <c r="O353"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de tailles différentes et dire lequel est le plus grand', '', 'Q1', '3', 'CP', 'CC', 'M');</v>
      </c>
    </row>
    <row r="354" spans="1:15" s="87" customFormat="1" ht="72.5" x14ac:dyDescent="0.35">
      <c r="A354" s="12" t="s">
        <v>77</v>
      </c>
      <c r="B354" s="85" t="s">
        <v>671</v>
      </c>
      <c r="C354" s="9" t="str">
        <f t="shared" si="20"/>
        <v>CP-CC</v>
      </c>
      <c r="D354" s="85" t="s">
        <v>87</v>
      </c>
      <c r="E354" s="85" t="str">
        <f>VLOOKUP(D354,'Phase apprent &amp; Nature activ'!A$11:B$14,2,0)</f>
        <v>Manipulation/Entrainement</v>
      </c>
      <c r="F354" s="85">
        <v>3</v>
      </c>
      <c r="G354" s="85" t="s">
        <v>953</v>
      </c>
      <c r="H354" s="85" t="str">
        <f t="shared" si="21"/>
        <v>CP-CC-M-3-Q2</v>
      </c>
      <c r="I354" s="48" t="str">
        <f>CONCATENATE(VLOOKUP(CONCATENATE(A354,"-",B354,"-",D354,"-",F354),'Activités par classe-leçon-nat'!G:H,2,0)," - ",E354)</f>
        <v>Apprendre la comparaison par la manipulation (pour faire comprendre que ce n'est pas la taille d'un cube ou d'un ballon qui compte) - Manipulation/Entrainement</v>
      </c>
      <c r="J354" s="48" t="str">
        <f>VLOOKUP(CONCATENATE($A354,"-",$B354,"-",$D354,"-",$F354),'Activités par classe-leçon-nat'!G:J,3,0)</f>
        <v>L'enfant doit comparer deux ensembles d'items manipulables de tailles différentes et dire lequel est le plus grand</v>
      </c>
      <c r="K354" s="48" t="str">
        <f>VLOOKUP(G354,'Type Exo'!A:C,3,0)</f>
        <v>Un exercice de type QCM (question alternative / trouver l'intrus)</v>
      </c>
      <c r="L354" s="48"/>
      <c r="M354" s="48">
        <f>IF(NOT(ISNA(VLOOKUP(CONCATENATE($H354,"-",$G354),'Question ClasseLeçonActTyprep'!$I:$L,4,0))), VLOOKUP(CONCATENATE($H354,"-",$G354),'Question ClasseLeçonActTyprep'!$I:$L,4,0), IF(NOT(ISNA(VLOOKUP(CONCATENATE(MID($H354,1,LEN($H354)-2),"--*",$G354),'Question ClasseLeçonActTyprep'!$I:$L,4,0))), VLOOKUP(CONCATENATE(MID($H354,1,LEN($H354)-2),"--*",$G354),'Question ClasseLeçonActTyprep'!$I:$L,4,0), IF(NOT(ISNA(VLOOKUP(CONCATENATE(MID($H354,1,LEN($H354)-4),"---*",$G354),'Question ClasseLeçonActTyprep'!$I:$L,4,0))), VLOOKUP(CONCATENATE(MID($H354,1,LEN($H354)-4),"---*",$G354),'Question ClasseLeçonActTyprep'!$I:$L,4,0), IF(NOT(ISNA(VLOOKUP(CONCATENATE(MID($H354,1,LEN($H354)-5),"----*",$G354),'Question ClasseLeçonActTyprep'!$I:$L,4,0))), VLOOKUP(CONCATENATE(MID($H354,1,LEN($H354)-6),"----*",$G354),'Question ClasseLeçonActTyprep'!$I:$L,4,0), 0))))</f>
        <v>0</v>
      </c>
      <c r="N354" s="86">
        <f t="shared" si="22"/>
        <v>0</v>
      </c>
      <c r="O354"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de tailles différentes et dire lequel est le plus grand', '', 'Q2', '3', 'CP', 'CC', 'M');</v>
      </c>
    </row>
    <row r="355" spans="1:15" s="87" customFormat="1" ht="72.5" x14ac:dyDescent="0.35">
      <c r="A355" s="12" t="s">
        <v>77</v>
      </c>
      <c r="B355" s="85" t="s">
        <v>671</v>
      </c>
      <c r="C355" s="9" t="str">
        <f t="shared" si="20"/>
        <v>CP-CC</v>
      </c>
      <c r="D355" s="85" t="s">
        <v>87</v>
      </c>
      <c r="E355" s="85" t="str">
        <f>VLOOKUP(D355,'Phase apprent &amp; Nature activ'!A$11:B$14,2,0)</f>
        <v>Manipulation/Entrainement</v>
      </c>
      <c r="F355" s="85">
        <v>3</v>
      </c>
      <c r="G355" s="85" t="s">
        <v>628</v>
      </c>
      <c r="H355" s="85" t="str">
        <f t="shared" si="21"/>
        <v>CP-CC-M-3-P</v>
      </c>
      <c r="I355" s="48" t="str">
        <f>CONCATENATE(VLOOKUP(CONCATENATE(A355,"-",B355,"-",D355,"-",F355),'Activités par classe-leçon-nat'!G:H,2,0)," - ",E355)</f>
        <v>Apprendre la comparaison par la manipulation (pour faire comprendre que ce n'est pas la taille d'un cube ou d'un ballon qui compte) - Manipulation/Entrainement</v>
      </c>
      <c r="J355" s="48" t="str">
        <f>VLOOKUP(CONCATENATE($A355,"-",$B355,"-",$D355,"-",$F355),'Activités par classe-leçon-nat'!G:J,3,0)</f>
        <v>L'enfant doit comparer deux ensembles d'items manipulables de tailles différentes et dire lequel est le plus grand</v>
      </c>
      <c r="K355" s="48" t="str">
        <f>VLOOKUP(G355,'Type Exo'!A:C,3,0)</f>
        <v>Un exercice où il faut relier des items entre eux par paire</v>
      </c>
      <c r="L355" s="48"/>
      <c r="M355" s="48">
        <f>IF(NOT(ISNA(VLOOKUP(CONCATENATE($H355,"-",$G355),'Question ClasseLeçonActTyprep'!$I:$L,4,0))), VLOOKUP(CONCATENATE($H355,"-",$G355),'Question ClasseLeçonActTyprep'!$I:$L,4,0), IF(NOT(ISNA(VLOOKUP(CONCATENATE(MID($H355,1,LEN($H355)-2),"--*",$G355),'Question ClasseLeçonActTyprep'!$I:$L,4,0))), VLOOKUP(CONCATENATE(MID($H355,1,LEN($H355)-2),"--*",$G355),'Question ClasseLeçonActTyprep'!$I:$L,4,0), IF(NOT(ISNA(VLOOKUP(CONCATENATE(MID($H355,1,LEN($H355)-4),"---*",$G355),'Question ClasseLeçonActTyprep'!$I:$L,4,0))), VLOOKUP(CONCATENATE(MID($H355,1,LEN($H355)-4),"---*",$G355),'Question ClasseLeçonActTyprep'!$I:$L,4,0), IF(NOT(ISNA(VLOOKUP(CONCATENATE(MID($H355,1,LEN($H355)-5),"----*",$G355),'Question ClasseLeçonActTyprep'!$I:$L,4,0))), VLOOKUP(CONCATENATE(MID($H355,1,LEN($H355)-6),"----*",$G355),'Question ClasseLeçonActTyprep'!$I:$L,4,0), 0))))</f>
        <v>0</v>
      </c>
      <c r="N355" s="86">
        <f t="shared" si="22"/>
        <v>0</v>
      </c>
      <c r="O355"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de tailles différentes et dire lequel est le plus grand', '', 'P', '3', 'CP', 'CC', 'M');</v>
      </c>
    </row>
    <row r="356" spans="1:15" s="87" customFormat="1" ht="72.5" x14ac:dyDescent="0.35">
      <c r="A356" s="12" t="s">
        <v>77</v>
      </c>
      <c r="B356" s="85" t="s">
        <v>671</v>
      </c>
      <c r="C356" s="9" t="str">
        <f t="shared" si="20"/>
        <v>CP-CC</v>
      </c>
      <c r="D356" s="85" t="s">
        <v>87</v>
      </c>
      <c r="E356" s="85" t="str">
        <f>VLOOKUP(D356,'Phase apprent &amp; Nature activ'!A$11:B$14,2,0)</f>
        <v>Manipulation/Entrainement</v>
      </c>
      <c r="F356" s="85">
        <v>3</v>
      </c>
      <c r="G356" s="85" t="s">
        <v>87</v>
      </c>
      <c r="H356" s="85" t="str">
        <f t="shared" si="21"/>
        <v>CP-CC-M-3-M</v>
      </c>
      <c r="I356" s="48" t="str">
        <f>CONCATENATE(VLOOKUP(CONCATENATE(A356,"-",B356,"-",D356,"-",F356),'Activités par classe-leçon-nat'!G:H,2,0)," - ",E356)</f>
        <v>Apprendre la comparaison par la manipulation (pour faire comprendre que ce n'est pas la taille d'un cube ou d'un ballon qui compte) - Manipulation/Entrainement</v>
      </c>
      <c r="J356" s="48" t="str">
        <f>VLOOKUP(CONCATENATE($A356,"-",$B356,"-",$D356,"-",$F356),'Activités par classe-leçon-nat'!G:J,3,0)</f>
        <v>L'enfant doit comparer deux ensembles d'items manipulables de tailles différentes et dire lequel est le plus grand</v>
      </c>
      <c r="K356" s="48" t="str">
        <f>VLOOKUP(G356,'Type Exo'!A:C,3,0)</f>
        <v>Un exercice de type Memory</v>
      </c>
      <c r="L356" s="48"/>
      <c r="M356" s="48">
        <f>IF(NOT(ISNA(VLOOKUP(CONCATENATE($H356,"-",$G356),'Question ClasseLeçonActTyprep'!$I:$L,4,0))), VLOOKUP(CONCATENATE($H356,"-",$G356),'Question ClasseLeçonActTyprep'!$I:$L,4,0), IF(NOT(ISNA(VLOOKUP(CONCATENATE(MID($H356,1,LEN($H356)-2),"--*",$G356),'Question ClasseLeçonActTyprep'!$I:$L,4,0))), VLOOKUP(CONCATENATE(MID($H356,1,LEN($H356)-2),"--*",$G356),'Question ClasseLeçonActTyprep'!$I:$L,4,0), IF(NOT(ISNA(VLOOKUP(CONCATENATE(MID($H356,1,LEN($H356)-4),"---*",$G356),'Question ClasseLeçonActTyprep'!$I:$L,4,0))), VLOOKUP(CONCATENATE(MID($H356,1,LEN($H356)-4),"---*",$G356),'Question ClasseLeçonActTyprep'!$I:$L,4,0), IF(NOT(ISNA(VLOOKUP(CONCATENATE(MID($H356,1,LEN($H356)-5),"----*",$G356),'Question ClasseLeçonActTyprep'!$I:$L,4,0))), VLOOKUP(CONCATENATE(MID($H356,1,LEN($H356)-6),"----*",$G356),'Question ClasseLeçonActTyprep'!$I:$L,4,0), 0))))</f>
        <v>0</v>
      </c>
      <c r="N356" s="86">
        <f t="shared" si="22"/>
        <v>0</v>
      </c>
      <c r="O356"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de tailles différentes et dire lequel est le plus grand', '', 'M', '3', 'CP', 'CC', 'M');</v>
      </c>
    </row>
    <row r="357" spans="1:15" s="87" customFormat="1" ht="72.5" x14ac:dyDescent="0.35">
      <c r="A357" s="12" t="s">
        <v>77</v>
      </c>
      <c r="B357" s="85" t="s">
        <v>671</v>
      </c>
      <c r="C357" s="9" t="str">
        <f t="shared" si="20"/>
        <v>CP-CC</v>
      </c>
      <c r="D357" s="85" t="s">
        <v>87</v>
      </c>
      <c r="E357" s="85" t="str">
        <f>VLOOKUP(D357,'Phase apprent &amp; Nature activ'!A$11:B$14,2,0)</f>
        <v>Manipulation/Entrainement</v>
      </c>
      <c r="F357" s="85">
        <v>3</v>
      </c>
      <c r="G357" s="85" t="s">
        <v>835</v>
      </c>
      <c r="H357" s="85" t="str">
        <f t="shared" si="21"/>
        <v>CP-CC-M-3-T</v>
      </c>
      <c r="I357" s="48" t="str">
        <f>CONCATENATE(VLOOKUP(CONCATENATE(A357,"-",B357,"-",D357,"-",F357),'Activités par classe-leçon-nat'!G:H,2,0)," - ",E357)</f>
        <v>Apprendre la comparaison par la manipulation (pour faire comprendre que ce n'est pas la taille d'un cube ou d'un ballon qui compte) - Manipulation/Entrainement</v>
      </c>
      <c r="J357" s="48" t="str">
        <f>VLOOKUP(CONCATENATE($A357,"-",$B357,"-",$D357,"-",$F357),'Activités par classe-leçon-nat'!G:J,3,0)</f>
        <v>L'enfant doit comparer deux ensembles d'items manipulables de tailles différentes et dire lequel est le plus grand</v>
      </c>
      <c r="K357" s="48" t="str">
        <f>VLOOKUP(G357,'Type Exo'!A:C,3,0)</f>
        <v>Un exercice à trous</v>
      </c>
      <c r="L357" s="48"/>
      <c r="M357" s="48">
        <f>IF(NOT(ISNA(VLOOKUP(CONCATENATE($H357,"-",$G357),'Question ClasseLeçonActTyprep'!$I:$L,4,0))), VLOOKUP(CONCATENATE($H357,"-",$G357),'Question ClasseLeçonActTyprep'!$I:$L,4,0), IF(NOT(ISNA(VLOOKUP(CONCATENATE(MID($H357,1,LEN($H357)-2),"--*",$G357),'Question ClasseLeçonActTyprep'!$I:$L,4,0))), VLOOKUP(CONCATENATE(MID($H357,1,LEN($H357)-2),"--*",$G357),'Question ClasseLeçonActTyprep'!$I:$L,4,0), IF(NOT(ISNA(VLOOKUP(CONCATENATE(MID($H357,1,LEN($H357)-4),"---*",$G357),'Question ClasseLeçonActTyprep'!$I:$L,4,0))), VLOOKUP(CONCATENATE(MID($H357,1,LEN($H357)-4),"---*",$G357),'Question ClasseLeçonActTyprep'!$I:$L,4,0), IF(NOT(ISNA(VLOOKUP(CONCATENATE(MID($H357,1,LEN($H357)-5),"----*",$G357),'Question ClasseLeçonActTyprep'!$I:$L,4,0))), VLOOKUP(CONCATENATE(MID($H357,1,LEN($H357)-6),"----*",$G357),'Question ClasseLeçonActTyprep'!$I:$L,4,0), 0))))</f>
        <v>0</v>
      </c>
      <c r="N357" s="86">
        <f t="shared" si="22"/>
        <v>0</v>
      </c>
      <c r="O357"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de tailles différentes et dire lequel est le plus grand', '', 'T', '3', 'CP', 'CC', 'M');</v>
      </c>
    </row>
    <row r="358" spans="1:15" s="87" customFormat="1" ht="87" x14ac:dyDescent="0.35">
      <c r="A358" s="12" t="s">
        <v>77</v>
      </c>
      <c r="B358" s="85" t="s">
        <v>671</v>
      </c>
      <c r="C358" s="9" t="str">
        <f t="shared" si="20"/>
        <v>CP-CC</v>
      </c>
      <c r="D358" s="85" t="s">
        <v>87</v>
      </c>
      <c r="E358" s="85" t="str">
        <f>VLOOKUP(D358,'Phase apprent &amp; Nature activ'!A$11:B$14,2,0)</f>
        <v>Manipulation/Entrainement</v>
      </c>
      <c r="F358" s="85">
        <v>4</v>
      </c>
      <c r="G358" s="85" t="s">
        <v>735</v>
      </c>
      <c r="H358" s="85" t="str">
        <f t="shared" si="21"/>
        <v>CP-CC-M-4-B1</v>
      </c>
      <c r="I358" s="48" t="str">
        <f>CONCATENATE(VLOOKUP(CONCATENATE(A358,"-",B358,"-",D358,"-",F358),'Activités par classe-leçon-nat'!G:H,2,0)," - ",E358)</f>
        <v>Apprendre la comparaison par la manipulation (pour faire comprendre que ce n'est pas la taille d'un cube ou d'un ballon qui compte) - Manipulation/Entrainement</v>
      </c>
      <c r="J358" s="48" t="str">
        <f>VLOOKUP(CONCATENATE($A358,"-",$B358,"-",$D358,"-",$F358),'Activités par classe-leçon-nat'!G:J,3,0)</f>
        <v>L'enfant doit comparer deux ensembles d'items manipulables de nature, caractéristiques (taille, poids) différentes et dire lequel est le plus grand</v>
      </c>
      <c r="K358" s="48" t="str">
        <f>VLOOKUP(G358,'Type Exo'!A:C,3,0)</f>
        <v>Exercice où il faut trouver la bonne réponse parmi 2 possibles</v>
      </c>
      <c r="L358" s="48"/>
      <c r="M358" s="48">
        <f>IF(NOT(ISNA(VLOOKUP(CONCATENATE($H358,"-",$G358),'Question ClasseLeçonActTyprep'!$I:$L,4,0))), VLOOKUP(CONCATENATE($H358,"-",$G358),'Question ClasseLeçonActTyprep'!$I:$L,4,0), IF(NOT(ISNA(VLOOKUP(CONCATENATE(MID($H358,1,LEN($H358)-2),"--*",$G358),'Question ClasseLeçonActTyprep'!$I:$L,4,0))), VLOOKUP(CONCATENATE(MID($H358,1,LEN($H358)-2),"--*",$G358),'Question ClasseLeçonActTyprep'!$I:$L,4,0), IF(NOT(ISNA(VLOOKUP(CONCATENATE(MID($H358,1,LEN($H358)-4),"---*",$G358),'Question ClasseLeçonActTyprep'!$I:$L,4,0))), VLOOKUP(CONCATENATE(MID($H358,1,LEN($H358)-4),"---*",$G358),'Question ClasseLeçonActTyprep'!$I:$L,4,0), IF(NOT(ISNA(VLOOKUP(CONCATENATE(MID($H358,1,LEN($H358)-5),"----*",$G358),'Question ClasseLeçonActTyprep'!$I:$L,4,0))), VLOOKUP(CONCATENATE(MID($H358,1,LEN($H358)-6),"----*",$G358),'Question ClasseLeçonActTyprep'!$I:$L,4,0), 0))))</f>
        <v>0</v>
      </c>
      <c r="N358" s="86">
        <f t="shared" si="22"/>
        <v>0</v>
      </c>
      <c r="O358"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'L''enfant doit comparer deux ensembles d''items manipulables de nature, caractéristiques (taille, poids) différentes et dire lequel est le plus grand', '', 'B1', '4', 'CP', 'CC', 'M');</v>
      </c>
    </row>
    <row r="359" spans="1:15" s="87" customFormat="1" ht="87" x14ac:dyDescent="0.35">
      <c r="A359" s="12" t="s">
        <v>77</v>
      </c>
      <c r="B359" s="85" t="s">
        <v>671</v>
      </c>
      <c r="C359" s="9" t="str">
        <f t="shared" si="20"/>
        <v>CP-CC</v>
      </c>
      <c r="D359" s="85" t="s">
        <v>87</v>
      </c>
      <c r="E359" s="85" t="str">
        <f>VLOOKUP(D359,'Phase apprent &amp; Nature activ'!A$11:B$14,2,0)</f>
        <v>Manipulation/Entrainement</v>
      </c>
      <c r="F359" s="85">
        <v>4</v>
      </c>
      <c r="G359" s="85" t="s">
        <v>951</v>
      </c>
      <c r="H359" s="85" t="str">
        <f t="shared" si="21"/>
        <v>CP-CC-M-4-B2</v>
      </c>
      <c r="I359" s="48" t="str">
        <f>CONCATENATE(VLOOKUP(CONCATENATE(A359,"-",B359,"-",D359,"-",F359),'Activités par classe-leçon-nat'!G:H,2,0)," - ",E359)</f>
        <v>Apprendre la comparaison par la manipulation (pour faire comprendre que ce n'est pas la taille d'un cube ou d'un ballon qui compte) - Manipulation/Entrainement</v>
      </c>
      <c r="J359" s="48" t="str">
        <f>VLOOKUP(CONCATENATE($A359,"-",$B359,"-",$D359,"-",$F359),'Activités par classe-leçon-nat'!G:J,3,0)</f>
        <v>L'enfant doit comparer deux ensembles d'items manipulables de nature, caractéristiques (taille, poids) différentes et dire lequel est le plus grand</v>
      </c>
      <c r="K359" s="48" t="str">
        <f>VLOOKUP(G359,'Type Exo'!A:C,3,0)</f>
        <v>Exercice où il faut trouver la bonne réponse parmi 2 possibles (question alternative)</v>
      </c>
      <c r="L359" s="48"/>
      <c r="M359" s="48">
        <f>IF(NOT(ISNA(VLOOKUP(CONCATENATE($H359,"-",$G359),'Question ClasseLeçonActTyprep'!$I:$L,4,0))), VLOOKUP(CONCATENATE($H359,"-",$G359),'Question ClasseLeçonActTyprep'!$I:$L,4,0), IF(NOT(ISNA(VLOOKUP(CONCATENATE(MID($H359,1,LEN($H359)-2),"--*",$G359),'Question ClasseLeçonActTyprep'!$I:$L,4,0))), VLOOKUP(CONCATENATE(MID($H359,1,LEN($H359)-2),"--*",$G359),'Question ClasseLeçonActTyprep'!$I:$L,4,0), IF(NOT(ISNA(VLOOKUP(CONCATENATE(MID($H359,1,LEN($H359)-4),"---*",$G359),'Question ClasseLeçonActTyprep'!$I:$L,4,0))), VLOOKUP(CONCATENATE(MID($H359,1,LEN($H359)-4),"---*",$G359),'Question ClasseLeçonActTyprep'!$I:$L,4,0), IF(NOT(ISNA(VLOOKUP(CONCATENATE(MID($H359,1,LEN($H359)-5),"----*",$G359),'Question ClasseLeçonActTyprep'!$I:$L,4,0))), VLOOKUP(CONCATENATE(MID($H359,1,LEN($H359)-6),"----*",$G359),'Question ClasseLeçonActTyprep'!$I:$L,4,0), 0))))</f>
        <v>0</v>
      </c>
      <c r="N359" s="86">
        <f t="shared" si="22"/>
        <v>0</v>
      </c>
      <c r="O359"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'Exercice où il faut trouver la bonne réponse parmi 2 possibles (question alternative)', 'L''enfant doit comparer deux ensembles d''items manipulables de nature, caractéristiques (taille, poids) différentes et dire lequel est le plus grand', '', 'B2', '4', 'CP', 'CC', 'M');</v>
      </c>
    </row>
    <row r="360" spans="1:15" s="87" customFormat="1" ht="72.5" x14ac:dyDescent="0.35">
      <c r="A360" s="12" t="s">
        <v>77</v>
      </c>
      <c r="B360" s="85" t="s">
        <v>671</v>
      </c>
      <c r="C360" s="9" t="str">
        <f t="shared" si="20"/>
        <v>CP-CC</v>
      </c>
      <c r="D360" s="85" t="s">
        <v>87</v>
      </c>
      <c r="E360" s="85" t="str">
        <f>VLOOKUP(D360,'Phase apprent &amp; Nature activ'!A$11:B$14,2,0)</f>
        <v>Manipulation/Entrainement</v>
      </c>
      <c r="F360" s="85">
        <v>4</v>
      </c>
      <c r="G360" s="85" t="s">
        <v>952</v>
      </c>
      <c r="H360" s="85" t="str">
        <f t="shared" si="21"/>
        <v>CP-CC-M-4-Q1</v>
      </c>
      <c r="I360" s="48" t="str">
        <f>CONCATENATE(VLOOKUP(CONCATENATE(A360,"-",B360,"-",D360,"-",F360),'Activités par classe-leçon-nat'!G:H,2,0)," - ",E360)</f>
        <v>Apprendre la comparaison par la manipulation (pour faire comprendre que ce n'est pas la taille d'un cube ou d'un ballon qui compte) - Manipulation/Entrainement</v>
      </c>
      <c r="J360" s="48" t="str">
        <f>VLOOKUP(CONCATENATE($A360,"-",$B360,"-",$D360,"-",$F360),'Activités par classe-leçon-nat'!G:J,3,0)</f>
        <v>L'enfant doit comparer deux ensembles d'items manipulables de nature, caractéristiques (taille, poids) différentes et dire lequel est le plus grand</v>
      </c>
      <c r="K360" s="48" t="str">
        <f>VLOOKUP(G360,'Type Exo'!A:C,3,0)</f>
        <v>Un exercice de type QCM</v>
      </c>
      <c r="L360" s="48"/>
      <c r="M360" s="48">
        <f>IF(NOT(ISNA(VLOOKUP(CONCATENATE($H360,"-",$G360),'Question ClasseLeçonActTyprep'!$I:$L,4,0))), VLOOKUP(CONCATENATE($H360,"-",$G360),'Question ClasseLeçonActTyprep'!$I:$L,4,0), IF(NOT(ISNA(VLOOKUP(CONCATENATE(MID($H360,1,LEN($H360)-2),"--*",$G360),'Question ClasseLeçonActTyprep'!$I:$L,4,0))), VLOOKUP(CONCATENATE(MID($H360,1,LEN($H360)-2),"--*",$G360),'Question ClasseLeçonActTyprep'!$I:$L,4,0), IF(NOT(ISNA(VLOOKUP(CONCATENATE(MID($H360,1,LEN($H360)-4),"---*",$G360),'Question ClasseLeçonActTyprep'!$I:$L,4,0))), VLOOKUP(CONCATENATE(MID($H360,1,LEN($H360)-4),"---*",$G360),'Question ClasseLeçonActTyprep'!$I:$L,4,0), IF(NOT(ISNA(VLOOKUP(CONCATENATE(MID($H360,1,LEN($H360)-5),"----*",$G360),'Question ClasseLeçonActTyprep'!$I:$L,4,0))), VLOOKUP(CONCATENATE(MID($H360,1,LEN($H360)-6),"----*",$G360),'Question ClasseLeçonActTyprep'!$I:$L,4,0), 0))))</f>
        <v>0</v>
      </c>
      <c r="N360" s="86">
        <f t="shared" si="22"/>
        <v>0</v>
      </c>
      <c r="O360"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'L''enfant doit comparer deux ensembles d''items manipulables de nature, caractéristiques (taille, poids) différentes et dire lequel est le plus grand', '', 'Q1', '4', 'CP', 'CC', 'M');</v>
      </c>
    </row>
    <row r="361" spans="1:15" s="87" customFormat="1" ht="87" x14ac:dyDescent="0.35">
      <c r="A361" s="12" t="s">
        <v>77</v>
      </c>
      <c r="B361" s="85" t="s">
        <v>671</v>
      </c>
      <c r="C361" s="9" t="str">
        <f t="shared" si="20"/>
        <v>CP-CC</v>
      </c>
      <c r="D361" s="85" t="s">
        <v>87</v>
      </c>
      <c r="E361" s="85" t="str">
        <f>VLOOKUP(D361,'Phase apprent &amp; Nature activ'!A$11:B$14,2,0)</f>
        <v>Manipulation/Entrainement</v>
      </c>
      <c r="F361" s="85">
        <v>4</v>
      </c>
      <c r="G361" s="85" t="s">
        <v>953</v>
      </c>
      <c r="H361" s="85" t="str">
        <f t="shared" si="21"/>
        <v>CP-CC-M-4-Q2</v>
      </c>
      <c r="I361" s="48" t="str">
        <f>CONCATENATE(VLOOKUP(CONCATENATE(A361,"-",B361,"-",D361,"-",F361),'Activités par classe-leçon-nat'!G:H,2,0)," - ",E361)</f>
        <v>Apprendre la comparaison par la manipulation (pour faire comprendre que ce n'est pas la taille d'un cube ou d'un ballon qui compte) - Manipulation/Entrainement</v>
      </c>
      <c r="J361" s="48" t="str">
        <f>VLOOKUP(CONCATENATE($A361,"-",$B361,"-",$D361,"-",$F361),'Activités par classe-leçon-nat'!G:J,3,0)</f>
        <v>L'enfant doit comparer deux ensembles d'items manipulables de nature, caractéristiques (taille, poids) différentes et dire lequel est le plus grand</v>
      </c>
      <c r="K361" s="48" t="str">
        <f>VLOOKUP(G361,'Type Exo'!A:C,3,0)</f>
        <v>Un exercice de type QCM (question alternative / trouver l'intrus)</v>
      </c>
      <c r="L361" s="48"/>
      <c r="M361" s="48">
        <f>IF(NOT(ISNA(VLOOKUP(CONCATENATE($H361,"-",$G361),'Question ClasseLeçonActTyprep'!$I:$L,4,0))), VLOOKUP(CONCATENATE($H361,"-",$G361),'Question ClasseLeçonActTyprep'!$I:$L,4,0), IF(NOT(ISNA(VLOOKUP(CONCATENATE(MID($H361,1,LEN($H361)-2),"--*",$G361),'Question ClasseLeçonActTyprep'!$I:$L,4,0))), VLOOKUP(CONCATENATE(MID($H361,1,LEN($H361)-2),"--*",$G361),'Question ClasseLeçonActTyprep'!$I:$L,4,0), IF(NOT(ISNA(VLOOKUP(CONCATENATE(MID($H361,1,LEN($H361)-4),"---*",$G361),'Question ClasseLeçonActTyprep'!$I:$L,4,0))), VLOOKUP(CONCATENATE(MID($H361,1,LEN($H361)-4),"---*",$G361),'Question ClasseLeçonActTyprep'!$I:$L,4,0), IF(NOT(ISNA(VLOOKUP(CONCATENATE(MID($H361,1,LEN($H361)-5),"----*",$G361),'Question ClasseLeçonActTyprep'!$I:$L,4,0))), VLOOKUP(CONCATENATE(MID($H361,1,LEN($H361)-6),"----*",$G361),'Question ClasseLeçonActTyprep'!$I:$L,4,0), 0))))</f>
        <v>0</v>
      </c>
      <c r="N361" s="86">
        <f t="shared" si="22"/>
        <v>0</v>
      </c>
      <c r="O361"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QCM (question alternative / trouver l''intrus)', 'L''enfant doit comparer deux ensembles d''items manipulables de nature, caractéristiques (taille, poids) différentes et dire lequel est le plus grand', '', 'Q2', '4', 'CP', 'CC', 'M');</v>
      </c>
    </row>
    <row r="362" spans="1:15" s="87" customFormat="1" ht="87" x14ac:dyDescent="0.35">
      <c r="A362" s="12" t="s">
        <v>77</v>
      </c>
      <c r="B362" s="85" t="s">
        <v>671</v>
      </c>
      <c r="C362" s="9" t="str">
        <f t="shared" si="20"/>
        <v>CP-CC</v>
      </c>
      <c r="D362" s="85" t="s">
        <v>87</v>
      </c>
      <c r="E362" s="85" t="str">
        <f>VLOOKUP(D362,'Phase apprent &amp; Nature activ'!A$11:B$14,2,0)</f>
        <v>Manipulation/Entrainement</v>
      </c>
      <c r="F362" s="85">
        <v>4</v>
      </c>
      <c r="G362" s="85" t="s">
        <v>628</v>
      </c>
      <c r="H362" s="85" t="str">
        <f t="shared" si="21"/>
        <v>CP-CC-M-4-P</v>
      </c>
      <c r="I362" s="48" t="str">
        <f>CONCATENATE(VLOOKUP(CONCATENATE(A362,"-",B362,"-",D362,"-",F362),'Activités par classe-leçon-nat'!G:H,2,0)," - ",E362)</f>
        <v>Apprendre la comparaison par la manipulation (pour faire comprendre que ce n'est pas la taille d'un cube ou d'un ballon qui compte) - Manipulation/Entrainement</v>
      </c>
      <c r="J362" s="48" t="str">
        <f>VLOOKUP(CONCATENATE($A362,"-",$B362,"-",$D362,"-",$F362),'Activités par classe-leçon-nat'!G:J,3,0)</f>
        <v>L'enfant doit comparer deux ensembles d'items manipulables de nature, caractéristiques (taille, poids) différentes et dire lequel est le plus grand</v>
      </c>
      <c r="K362" s="48" t="str">
        <f>VLOOKUP(G362,'Type Exo'!A:C,3,0)</f>
        <v>Un exercice où il faut relier des items entre eux par paire</v>
      </c>
      <c r="L362" s="48"/>
      <c r="M362" s="48">
        <f>IF(NOT(ISNA(VLOOKUP(CONCATENATE($H362,"-",$G362),'Question ClasseLeçonActTyprep'!$I:$L,4,0))), VLOOKUP(CONCATENATE($H362,"-",$G362),'Question ClasseLeçonActTyprep'!$I:$L,4,0), IF(NOT(ISNA(VLOOKUP(CONCATENATE(MID($H362,1,LEN($H362)-2),"--*",$G362),'Question ClasseLeçonActTyprep'!$I:$L,4,0))), VLOOKUP(CONCATENATE(MID($H362,1,LEN($H362)-2),"--*",$G362),'Question ClasseLeçonActTyprep'!$I:$L,4,0), IF(NOT(ISNA(VLOOKUP(CONCATENATE(MID($H362,1,LEN($H362)-4),"---*",$G362),'Question ClasseLeçonActTyprep'!$I:$L,4,0))), VLOOKUP(CONCATENATE(MID($H362,1,LEN($H362)-4),"---*",$G362),'Question ClasseLeçonActTyprep'!$I:$L,4,0), IF(NOT(ISNA(VLOOKUP(CONCATENATE(MID($H362,1,LEN($H362)-5),"----*",$G362),'Question ClasseLeçonActTyprep'!$I:$L,4,0))), VLOOKUP(CONCATENATE(MID($H362,1,LEN($H362)-6),"----*",$G362),'Question ClasseLeçonActTyprep'!$I:$L,4,0), 0))))</f>
        <v>0</v>
      </c>
      <c r="N362" s="86">
        <f t="shared" si="22"/>
        <v>0</v>
      </c>
      <c r="O362"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où il faut relier des items entre eux par paire', 'L''enfant doit comparer deux ensembles d''items manipulables de nature, caractéristiques (taille, poids) différentes et dire lequel est le plus grand', '', 'P', '4', 'CP', 'CC', 'M');</v>
      </c>
    </row>
    <row r="363" spans="1:15" s="87" customFormat="1" ht="72.5" x14ac:dyDescent="0.35">
      <c r="A363" s="12" t="s">
        <v>77</v>
      </c>
      <c r="B363" s="85" t="s">
        <v>671</v>
      </c>
      <c r="C363" s="9" t="str">
        <f t="shared" si="20"/>
        <v>CP-CC</v>
      </c>
      <c r="D363" s="85" t="s">
        <v>87</v>
      </c>
      <c r="E363" s="85" t="str">
        <f>VLOOKUP(D363,'Phase apprent &amp; Nature activ'!A$11:B$14,2,0)</f>
        <v>Manipulation/Entrainement</v>
      </c>
      <c r="F363" s="85">
        <v>4</v>
      </c>
      <c r="G363" s="85" t="s">
        <v>87</v>
      </c>
      <c r="H363" s="85" t="str">
        <f t="shared" si="21"/>
        <v>CP-CC-M-4-M</v>
      </c>
      <c r="I363" s="48" t="str">
        <f>CONCATENATE(VLOOKUP(CONCATENATE(A363,"-",B363,"-",D363,"-",F363),'Activités par classe-leçon-nat'!G:H,2,0)," - ",E363)</f>
        <v>Apprendre la comparaison par la manipulation (pour faire comprendre que ce n'est pas la taille d'un cube ou d'un ballon qui compte) - Manipulation/Entrainement</v>
      </c>
      <c r="J363" s="48" t="str">
        <f>VLOOKUP(CONCATENATE($A363,"-",$B363,"-",$D363,"-",$F363),'Activités par classe-leçon-nat'!G:J,3,0)</f>
        <v>L'enfant doit comparer deux ensembles d'items manipulables de nature, caractéristiques (taille, poids) différentes et dire lequel est le plus grand</v>
      </c>
      <c r="K363" s="48" t="str">
        <f>VLOOKUP(G363,'Type Exo'!A:C,3,0)</f>
        <v>Un exercice de type Memory</v>
      </c>
      <c r="L363" s="48"/>
      <c r="M363" s="48">
        <f>IF(NOT(ISNA(VLOOKUP(CONCATENATE($H363,"-",$G363),'Question ClasseLeçonActTyprep'!$I:$L,4,0))), VLOOKUP(CONCATENATE($H363,"-",$G363),'Question ClasseLeçonActTyprep'!$I:$L,4,0), IF(NOT(ISNA(VLOOKUP(CONCATENATE(MID($H363,1,LEN($H363)-2),"--*",$G363),'Question ClasseLeçonActTyprep'!$I:$L,4,0))), VLOOKUP(CONCATENATE(MID($H363,1,LEN($H363)-2),"--*",$G363),'Question ClasseLeçonActTyprep'!$I:$L,4,0), IF(NOT(ISNA(VLOOKUP(CONCATENATE(MID($H363,1,LEN($H363)-4),"---*",$G363),'Question ClasseLeçonActTyprep'!$I:$L,4,0))), VLOOKUP(CONCATENATE(MID($H363,1,LEN($H363)-4),"---*",$G363),'Question ClasseLeçonActTyprep'!$I:$L,4,0), IF(NOT(ISNA(VLOOKUP(CONCATENATE(MID($H363,1,LEN($H363)-5),"----*",$G363),'Question ClasseLeçonActTyprep'!$I:$L,4,0))), VLOOKUP(CONCATENATE(MID($H363,1,LEN($H363)-6),"----*",$G363),'Question ClasseLeçonActTyprep'!$I:$L,4,0), 0))))</f>
        <v>0</v>
      </c>
      <c r="N363" s="86">
        <f t="shared" si="22"/>
        <v>0</v>
      </c>
      <c r="O363"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de type Memory', 'L''enfant doit comparer deux ensembles d''items manipulables de nature, caractéristiques (taille, poids) différentes et dire lequel est le plus grand', '', 'M', '4', 'CP', 'CC', 'M');</v>
      </c>
    </row>
    <row r="364" spans="1:15" s="87" customFormat="1" ht="72.5" x14ac:dyDescent="0.35">
      <c r="A364" s="12" t="s">
        <v>77</v>
      </c>
      <c r="B364" s="85" t="s">
        <v>671</v>
      </c>
      <c r="C364" s="9" t="str">
        <f t="shared" si="20"/>
        <v>CP-CC</v>
      </c>
      <c r="D364" s="85" t="s">
        <v>87</v>
      </c>
      <c r="E364" s="85" t="str">
        <f>VLOOKUP(D364,'Phase apprent &amp; Nature activ'!A$11:B$14,2,0)</f>
        <v>Manipulation/Entrainement</v>
      </c>
      <c r="F364" s="85">
        <v>4</v>
      </c>
      <c r="G364" s="85" t="s">
        <v>835</v>
      </c>
      <c r="H364" s="85" t="str">
        <f t="shared" si="21"/>
        <v>CP-CC-M-4-T</v>
      </c>
      <c r="I364" s="48" t="str">
        <f>CONCATENATE(VLOOKUP(CONCATENATE(A364,"-",B364,"-",D364,"-",F364),'Activités par classe-leçon-nat'!G:H,2,0)," - ",E364)</f>
        <v>Apprendre la comparaison par la manipulation (pour faire comprendre que ce n'est pas la taille d'un cube ou d'un ballon qui compte) - Manipulation/Entrainement</v>
      </c>
      <c r="J364" s="48" t="str">
        <f>VLOOKUP(CONCATENATE($A364,"-",$B364,"-",$D364,"-",$F364),'Activités par classe-leçon-nat'!G:J,3,0)</f>
        <v>L'enfant doit comparer deux ensembles d'items manipulables de nature, caractéristiques (taille, poids) différentes et dire lequel est le plus grand</v>
      </c>
      <c r="K364" s="48" t="str">
        <f>VLOOKUP(G364,'Type Exo'!A:C,3,0)</f>
        <v>Un exercice à trous</v>
      </c>
      <c r="L364" s="48"/>
      <c r="M364" s="48">
        <f>IF(NOT(ISNA(VLOOKUP(CONCATENATE($H364,"-",$G364),'Question ClasseLeçonActTyprep'!$I:$L,4,0))), VLOOKUP(CONCATENATE($H364,"-",$G364),'Question ClasseLeçonActTyprep'!$I:$L,4,0), IF(NOT(ISNA(VLOOKUP(CONCATENATE(MID($H364,1,LEN($H364)-2),"--*",$G364),'Question ClasseLeçonActTyprep'!$I:$L,4,0))), VLOOKUP(CONCATENATE(MID($H364,1,LEN($H364)-2),"--*",$G364),'Question ClasseLeçonActTyprep'!$I:$L,4,0), IF(NOT(ISNA(VLOOKUP(CONCATENATE(MID($H364,1,LEN($H364)-4),"---*",$G364),'Question ClasseLeçonActTyprep'!$I:$L,4,0))), VLOOKUP(CONCATENATE(MID($H364,1,LEN($H364)-4),"---*",$G364),'Question ClasseLeçonActTyprep'!$I:$L,4,0), IF(NOT(ISNA(VLOOKUP(CONCATENATE(MID($H364,1,LEN($H364)-5),"----*",$G364),'Question ClasseLeçonActTyprep'!$I:$L,4,0))), VLOOKUP(CONCATENATE(MID($H364,1,LEN($H364)-6),"----*",$G364),'Question ClasseLeçonActTyprep'!$I:$L,4,0), 0))))</f>
        <v>0</v>
      </c>
      <c r="N364" s="86">
        <f t="shared" si="22"/>
        <v>0</v>
      </c>
      <c r="O364" s="93" t="str">
        <f t="shared" si="23"/>
        <v>INSERT INTO `activite_clnt` (nom, description, objectif, consigne, typrep, num_activite, fk_classe_id, fk_lesson_id, fk_natureactiv_id) VALUES ('Apprendre la comparaison par la manipulation (pour faire comprendre que ce n''est pas la taille d''un cube ou d''un ballon qui compte) - Manipulation/Entrainement', 'Un exercice à trous', 'L''enfant doit comparer deux ensembles d''items manipulables de nature, caractéristiques (taille, poids) différentes et dire lequel est le plus grand', '', 'T', '4', 'CP', 'CC', 'M');</v>
      </c>
    </row>
    <row r="365" spans="1:15" s="87" customFormat="1" ht="58" x14ac:dyDescent="0.35">
      <c r="A365" s="12" t="s">
        <v>77</v>
      </c>
      <c r="B365" s="85" t="s">
        <v>671</v>
      </c>
      <c r="C365" s="9" t="str">
        <f t="shared" si="20"/>
        <v>CP-CC</v>
      </c>
      <c r="D365" s="85" t="s">
        <v>640</v>
      </c>
      <c r="E365" s="85" t="str">
        <f>VLOOKUP(D365,'Phase apprent &amp; Nature activ'!A$11:B$14,2,0)</f>
        <v>Formalisation</v>
      </c>
      <c r="F365" s="85">
        <v>1</v>
      </c>
      <c r="G365" s="85" t="s">
        <v>735</v>
      </c>
      <c r="H365" s="85" t="str">
        <f t="shared" si="21"/>
        <v>CP-CC-F-1-B1</v>
      </c>
      <c r="I365" s="48" t="str">
        <f>CONCATENATE(VLOOKUP(CONCATENATE(A365,"-",B365,"-",D365,"-",F365),'Activités par classe-leçon-nat'!G:H,2,0)," - ",E365)</f>
        <v>Apprendre la comparaison sur la base d'images - Formalisation</v>
      </c>
      <c r="J365" s="48" t="str">
        <f>VLOOKUP(CONCATENATE($A365,"-",$B365,"-",$D365,"-",$F365),'Activités par classe-leçon-nat'!G:J,3,0)</f>
        <v>L'enfant doit comparer deux ensembles d'items identiques et dire lequel est le plus grand</v>
      </c>
      <c r="K365" s="48" t="str">
        <f>VLOOKUP(G365,'Type Exo'!A:C,3,0)</f>
        <v>Exercice où il faut trouver la bonne réponse parmi 2 possibles</v>
      </c>
      <c r="L365" s="48"/>
      <c r="M365" s="48">
        <f>IF(NOT(ISNA(VLOOKUP(CONCATENATE($H365,"-",$G365),'Question ClasseLeçonActTyprep'!$I:$L,4,0))), VLOOKUP(CONCATENATE($H365,"-",$G365),'Question ClasseLeçonActTyprep'!$I:$L,4,0), IF(NOT(ISNA(VLOOKUP(CONCATENATE(MID($H365,1,LEN($H365)-2),"--*",$G365),'Question ClasseLeçonActTyprep'!$I:$L,4,0))), VLOOKUP(CONCATENATE(MID($H365,1,LEN($H365)-2),"--*",$G365),'Question ClasseLeçonActTyprep'!$I:$L,4,0), IF(NOT(ISNA(VLOOKUP(CONCATENATE(MID($H365,1,LEN($H365)-4),"---*",$G365),'Question ClasseLeçonActTyprep'!$I:$L,4,0))), VLOOKUP(CONCATENATE(MID($H365,1,LEN($H365)-4),"---*",$G365),'Question ClasseLeçonActTyprep'!$I:$L,4,0), IF(NOT(ISNA(VLOOKUP(CONCATENATE(MID($H365,1,LEN($H365)-5),"----*",$G365),'Question ClasseLeçonActTyprep'!$I:$L,4,0))), VLOOKUP(CONCATENATE(MID($H365,1,LEN($H365)-6),"----*",$G365),'Question ClasseLeçonActTyprep'!$I:$L,4,0), 0))))</f>
        <v>0</v>
      </c>
      <c r="N365" s="86">
        <f t="shared" si="22"/>
        <v>0</v>
      </c>
      <c r="O365" s="93" t="str">
        <f t="shared" si="23"/>
        <v>INSERT INTO `activite_clnt` (nom, description, objectif, consigne, typrep, num_activite, fk_classe_id, fk_lesson_id, fk_natureactiv_id) VALUES ('Apprendre la comparaison sur la base d''images - Formalisation', 'Exercice où il faut trouver la bonne réponse parmi 2 possibles', 'L''enfant doit comparer deux ensembles d''items identiques et dire lequel est le plus grand', '', 'B1', '1', 'CP', 'CC', 'F');</v>
      </c>
    </row>
    <row r="366" spans="1:15" s="87" customFormat="1" ht="58" x14ac:dyDescent="0.35">
      <c r="A366" s="12" t="s">
        <v>77</v>
      </c>
      <c r="B366" s="85" t="s">
        <v>671</v>
      </c>
      <c r="C366" s="9" t="str">
        <f t="shared" si="20"/>
        <v>CP-CC</v>
      </c>
      <c r="D366" s="85" t="s">
        <v>640</v>
      </c>
      <c r="E366" s="85" t="str">
        <f>VLOOKUP(D366,'Phase apprent &amp; Nature activ'!A$11:B$14,2,0)</f>
        <v>Formalisation</v>
      </c>
      <c r="F366" s="85">
        <v>1</v>
      </c>
      <c r="G366" s="85" t="s">
        <v>951</v>
      </c>
      <c r="H366" s="85" t="str">
        <f t="shared" si="21"/>
        <v>CP-CC-F-1-B2</v>
      </c>
      <c r="I366" s="48" t="str">
        <f>CONCATENATE(VLOOKUP(CONCATENATE(A366,"-",B366,"-",D366,"-",F366),'Activités par classe-leçon-nat'!G:H,2,0)," - ",E366)</f>
        <v>Apprendre la comparaison sur la base d'images - Formalisation</v>
      </c>
      <c r="J366" s="48" t="str">
        <f>VLOOKUP(CONCATENATE($A366,"-",$B366,"-",$D366,"-",$F366),'Activités par classe-leçon-nat'!G:J,3,0)</f>
        <v>L'enfant doit comparer deux ensembles d'items identiques et dire lequel est le plus grand</v>
      </c>
      <c r="K366" s="48" t="str">
        <f>VLOOKUP(G366,'Type Exo'!A:C,3,0)</f>
        <v>Exercice où il faut trouver la bonne réponse parmi 2 possibles (question alternative)</v>
      </c>
      <c r="L366" s="48"/>
      <c r="M366" s="48">
        <f>IF(NOT(ISNA(VLOOKUP(CONCATENATE($H366,"-",$G366),'Question ClasseLeçonActTyprep'!$I:$L,4,0))), VLOOKUP(CONCATENATE($H366,"-",$G366),'Question ClasseLeçonActTyprep'!$I:$L,4,0), IF(NOT(ISNA(VLOOKUP(CONCATENATE(MID($H366,1,LEN($H366)-2),"--*",$G366),'Question ClasseLeçonActTyprep'!$I:$L,4,0))), VLOOKUP(CONCATENATE(MID($H366,1,LEN($H366)-2),"--*",$G366),'Question ClasseLeçonActTyprep'!$I:$L,4,0), IF(NOT(ISNA(VLOOKUP(CONCATENATE(MID($H366,1,LEN($H366)-4),"---*",$G366),'Question ClasseLeçonActTyprep'!$I:$L,4,0))), VLOOKUP(CONCATENATE(MID($H366,1,LEN($H366)-4),"---*",$G366),'Question ClasseLeçonActTyprep'!$I:$L,4,0), IF(NOT(ISNA(VLOOKUP(CONCATENATE(MID($H366,1,LEN($H366)-5),"----*",$G366),'Question ClasseLeçonActTyprep'!$I:$L,4,0))), VLOOKUP(CONCATENATE(MID($H366,1,LEN($H366)-6),"----*",$G366),'Question ClasseLeçonActTyprep'!$I:$L,4,0), 0))))</f>
        <v>0</v>
      </c>
      <c r="N366" s="86">
        <f t="shared" si="22"/>
        <v>0</v>
      </c>
      <c r="O366" s="93" t="str">
        <f t="shared" si="23"/>
        <v>INSERT INTO `activite_clnt` (nom, description, objectif, consigne, typrep, num_activite, fk_classe_id, fk_lesson_id, fk_natureactiv_id) VALUES ('Apprendre la comparaison sur la base d''images - Formalisation', 'Exercice où il faut trouver la bonne réponse parmi 2 possibles (question alternative)', 'L''enfant doit comparer deux ensembles d''items identiques et dire lequel est le plus grand', '', 'B2', '1', 'CP', 'CC', 'F');</v>
      </c>
    </row>
    <row r="367" spans="1:15" s="87" customFormat="1" ht="58" x14ac:dyDescent="0.35">
      <c r="A367" s="12" t="s">
        <v>77</v>
      </c>
      <c r="B367" s="85" t="s">
        <v>671</v>
      </c>
      <c r="C367" s="9" t="str">
        <f t="shared" si="20"/>
        <v>CP-CC</v>
      </c>
      <c r="D367" s="85" t="s">
        <v>640</v>
      </c>
      <c r="E367" s="85" t="str">
        <f>VLOOKUP(D367,'Phase apprent &amp; Nature activ'!A$11:B$14,2,0)</f>
        <v>Formalisation</v>
      </c>
      <c r="F367" s="85">
        <v>1</v>
      </c>
      <c r="G367" s="85" t="s">
        <v>952</v>
      </c>
      <c r="H367" s="85" t="str">
        <f t="shared" si="21"/>
        <v>CP-CC-F-1-Q1</v>
      </c>
      <c r="I367" s="48" t="str">
        <f>CONCATENATE(VLOOKUP(CONCATENATE(A367,"-",B367,"-",D367,"-",F367),'Activités par classe-leçon-nat'!G:H,2,0)," - ",E367)</f>
        <v>Apprendre la comparaison sur la base d'images - Formalisation</v>
      </c>
      <c r="J367" s="48" t="str">
        <f>VLOOKUP(CONCATENATE($A367,"-",$B367,"-",$D367,"-",$F367),'Activités par classe-leçon-nat'!G:J,3,0)</f>
        <v>L'enfant doit comparer deux ensembles d'items identiques et dire lequel est le plus grand</v>
      </c>
      <c r="K367" s="48" t="str">
        <f>VLOOKUP(G367,'Type Exo'!A:C,3,0)</f>
        <v>Un exercice de type QCM</v>
      </c>
      <c r="L367" s="48"/>
      <c r="M367" s="48">
        <f>IF(NOT(ISNA(VLOOKUP(CONCATENATE($H367,"-",$G367),'Question ClasseLeçonActTyprep'!$I:$L,4,0))), VLOOKUP(CONCATENATE($H367,"-",$G367),'Question ClasseLeçonActTyprep'!$I:$L,4,0), IF(NOT(ISNA(VLOOKUP(CONCATENATE(MID($H367,1,LEN($H367)-2),"--*",$G367),'Question ClasseLeçonActTyprep'!$I:$L,4,0))), VLOOKUP(CONCATENATE(MID($H367,1,LEN($H367)-2),"--*",$G367),'Question ClasseLeçonActTyprep'!$I:$L,4,0), IF(NOT(ISNA(VLOOKUP(CONCATENATE(MID($H367,1,LEN($H367)-4),"---*",$G367),'Question ClasseLeçonActTyprep'!$I:$L,4,0))), VLOOKUP(CONCATENATE(MID($H367,1,LEN($H367)-4),"---*",$G367),'Question ClasseLeçonActTyprep'!$I:$L,4,0), IF(NOT(ISNA(VLOOKUP(CONCATENATE(MID($H367,1,LEN($H367)-5),"----*",$G367),'Question ClasseLeçonActTyprep'!$I:$L,4,0))), VLOOKUP(CONCATENATE(MID($H367,1,LEN($H367)-6),"----*",$G367),'Question ClasseLeçonActTyprep'!$I:$L,4,0), 0))))</f>
        <v>0</v>
      </c>
      <c r="N367" s="86">
        <f t="shared" si="22"/>
        <v>0</v>
      </c>
      <c r="O367" s="93" t="str">
        <f t="shared" si="23"/>
        <v>INSERT INTO `activite_clnt` (nom, description, objectif, consigne, typrep, num_activite, fk_classe_id, fk_lesson_id, fk_natureactiv_id) VALUES ('Apprendre la comparaison sur la base d''images - Formalisation', 'Un exercice de type QCM', 'L''enfant doit comparer deux ensembles d''items identiques et dire lequel est le plus grand', '', 'Q1', '1', 'CP', 'CC', 'F');</v>
      </c>
    </row>
    <row r="368" spans="1:15" s="87" customFormat="1" ht="58" x14ac:dyDescent="0.35">
      <c r="A368" s="12" t="s">
        <v>77</v>
      </c>
      <c r="B368" s="85" t="s">
        <v>671</v>
      </c>
      <c r="C368" s="9" t="str">
        <f t="shared" si="20"/>
        <v>CP-CC</v>
      </c>
      <c r="D368" s="85" t="s">
        <v>640</v>
      </c>
      <c r="E368" s="85" t="str">
        <f>VLOOKUP(D368,'Phase apprent &amp; Nature activ'!A$11:B$14,2,0)</f>
        <v>Formalisation</v>
      </c>
      <c r="F368" s="85">
        <v>1</v>
      </c>
      <c r="G368" s="85" t="s">
        <v>953</v>
      </c>
      <c r="H368" s="85" t="str">
        <f t="shared" si="21"/>
        <v>CP-CC-F-1-Q2</v>
      </c>
      <c r="I368" s="48" t="str">
        <f>CONCATENATE(VLOOKUP(CONCATENATE(A368,"-",B368,"-",D368,"-",F368),'Activités par classe-leçon-nat'!G:H,2,0)," - ",E368)</f>
        <v>Apprendre la comparaison sur la base d'images - Formalisation</v>
      </c>
      <c r="J368" s="48" t="str">
        <f>VLOOKUP(CONCATENATE($A368,"-",$B368,"-",$D368,"-",$F368),'Activités par classe-leçon-nat'!G:J,3,0)</f>
        <v>L'enfant doit comparer deux ensembles d'items identiques et dire lequel est le plus grand</v>
      </c>
      <c r="K368" s="48" t="str">
        <f>VLOOKUP(G368,'Type Exo'!A:C,3,0)</f>
        <v>Un exercice de type QCM (question alternative / trouver l'intrus)</v>
      </c>
      <c r="L368" s="48"/>
      <c r="M368" s="48">
        <f>IF(NOT(ISNA(VLOOKUP(CONCATENATE($H368,"-",$G368),'Question ClasseLeçonActTyprep'!$I:$L,4,0))), VLOOKUP(CONCATENATE($H368,"-",$G368),'Question ClasseLeçonActTyprep'!$I:$L,4,0), IF(NOT(ISNA(VLOOKUP(CONCATENATE(MID($H368,1,LEN($H368)-2),"--*",$G368),'Question ClasseLeçonActTyprep'!$I:$L,4,0))), VLOOKUP(CONCATENATE(MID($H368,1,LEN($H368)-2),"--*",$G368),'Question ClasseLeçonActTyprep'!$I:$L,4,0), IF(NOT(ISNA(VLOOKUP(CONCATENATE(MID($H368,1,LEN($H368)-4),"---*",$G368),'Question ClasseLeçonActTyprep'!$I:$L,4,0))), VLOOKUP(CONCATENATE(MID($H368,1,LEN($H368)-4),"---*",$G368),'Question ClasseLeçonActTyprep'!$I:$L,4,0), IF(NOT(ISNA(VLOOKUP(CONCATENATE(MID($H368,1,LEN($H368)-5),"----*",$G368),'Question ClasseLeçonActTyprep'!$I:$L,4,0))), VLOOKUP(CONCATENATE(MID($H368,1,LEN($H368)-6),"----*",$G368),'Question ClasseLeçonActTyprep'!$I:$L,4,0), 0))))</f>
        <v>0</v>
      </c>
      <c r="N368" s="86">
        <f t="shared" si="22"/>
        <v>0</v>
      </c>
      <c r="O368" s="93" t="str">
        <f t="shared" si="23"/>
        <v>INSERT INTO `activite_clnt` (nom, description, objectif, consigne, typrep, num_activite, fk_classe_id, fk_lesson_id, fk_natureactiv_id) VALUES ('Apprendre la comparaison sur la base d''images - Formalisation', 'Un exercice de type QCM (question alternative / trouver l''intrus)', 'L''enfant doit comparer deux ensembles d''items identiques et dire lequel est le plus grand', '', 'Q2', '1', 'CP', 'CC', 'F');</v>
      </c>
    </row>
    <row r="369" spans="1:15" s="87" customFormat="1" ht="58" x14ac:dyDescent="0.35">
      <c r="A369" s="12" t="s">
        <v>77</v>
      </c>
      <c r="B369" s="85" t="s">
        <v>671</v>
      </c>
      <c r="C369" s="9" t="str">
        <f t="shared" si="20"/>
        <v>CP-CC</v>
      </c>
      <c r="D369" s="85" t="s">
        <v>640</v>
      </c>
      <c r="E369" s="85" t="str">
        <f>VLOOKUP(D369,'Phase apprent &amp; Nature activ'!A$11:B$14,2,0)</f>
        <v>Formalisation</v>
      </c>
      <c r="F369" s="85">
        <v>1</v>
      </c>
      <c r="G369" s="85" t="s">
        <v>628</v>
      </c>
      <c r="H369" s="85" t="str">
        <f t="shared" si="21"/>
        <v>CP-CC-F-1-P</v>
      </c>
      <c r="I369" s="48" t="str">
        <f>CONCATENATE(VLOOKUP(CONCATENATE(A369,"-",B369,"-",D369,"-",F369),'Activités par classe-leçon-nat'!G:H,2,0)," - ",E369)</f>
        <v>Apprendre la comparaison sur la base d'images - Formalisation</v>
      </c>
      <c r="J369" s="48" t="str">
        <f>VLOOKUP(CONCATENATE($A369,"-",$B369,"-",$D369,"-",$F369),'Activités par classe-leçon-nat'!G:J,3,0)</f>
        <v>L'enfant doit comparer deux ensembles d'items identiques et dire lequel est le plus grand</v>
      </c>
      <c r="K369" s="48" t="str">
        <f>VLOOKUP(G369,'Type Exo'!A:C,3,0)</f>
        <v>Un exercice où il faut relier des items entre eux par paire</v>
      </c>
      <c r="L369" s="48"/>
      <c r="M369" s="48">
        <f>IF(NOT(ISNA(VLOOKUP(CONCATENATE($H369,"-",$G369),'Question ClasseLeçonActTyprep'!$I:$L,4,0))), VLOOKUP(CONCATENATE($H369,"-",$G369),'Question ClasseLeçonActTyprep'!$I:$L,4,0), IF(NOT(ISNA(VLOOKUP(CONCATENATE(MID($H369,1,LEN($H369)-2),"--*",$G369),'Question ClasseLeçonActTyprep'!$I:$L,4,0))), VLOOKUP(CONCATENATE(MID($H369,1,LEN($H369)-2),"--*",$G369),'Question ClasseLeçonActTyprep'!$I:$L,4,0), IF(NOT(ISNA(VLOOKUP(CONCATENATE(MID($H369,1,LEN($H369)-4),"---*",$G369),'Question ClasseLeçonActTyprep'!$I:$L,4,0))), VLOOKUP(CONCATENATE(MID($H369,1,LEN($H369)-4),"---*",$G369),'Question ClasseLeçonActTyprep'!$I:$L,4,0), IF(NOT(ISNA(VLOOKUP(CONCATENATE(MID($H369,1,LEN($H369)-5),"----*",$G369),'Question ClasseLeçonActTyprep'!$I:$L,4,0))), VLOOKUP(CONCATENATE(MID($H369,1,LEN($H369)-6),"----*",$G369),'Question ClasseLeçonActTyprep'!$I:$L,4,0), 0))))</f>
        <v>0</v>
      </c>
      <c r="N369" s="86">
        <f t="shared" si="22"/>
        <v>0</v>
      </c>
      <c r="O369" s="93" t="str">
        <f t="shared" si="23"/>
        <v>INSERT INTO `activite_clnt` (nom, description, objectif, consigne, typrep, num_activite, fk_classe_id, fk_lesson_id, fk_natureactiv_id) VALUES ('Apprendre la comparaison sur la base d''images - Formalisation', 'Un exercice où il faut relier des items entre eux par paire', 'L''enfant doit comparer deux ensembles d''items identiques et dire lequel est le plus grand', '', 'P', '1', 'CP', 'CC', 'F');</v>
      </c>
    </row>
    <row r="370" spans="1:15" s="87" customFormat="1" ht="58" x14ac:dyDescent="0.35">
      <c r="A370" s="12" t="s">
        <v>77</v>
      </c>
      <c r="B370" s="85" t="s">
        <v>671</v>
      </c>
      <c r="C370" s="9" t="str">
        <f t="shared" si="20"/>
        <v>CP-CC</v>
      </c>
      <c r="D370" s="85" t="s">
        <v>640</v>
      </c>
      <c r="E370" s="85" t="str">
        <f>VLOOKUP(D370,'Phase apprent &amp; Nature activ'!A$11:B$14,2,0)</f>
        <v>Formalisation</v>
      </c>
      <c r="F370" s="85">
        <v>1</v>
      </c>
      <c r="G370" s="85" t="s">
        <v>87</v>
      </c>
      <c r="H370" s="85" t="str">
        <f t="shared" si="21"/>
        <v>CP-CC-F-1-M</v>
      </c>
      <c r="I370" s="48" t="str">
        <f>CONCATENATE(VLOOKUP(CONCATENATE(A370,"-",B370,"-",D370,"-",F370),'Activités par classe-leçon-nat'!G:H,2,0)," - ",E370)</f>
        <v>Apprendre la comparaison sur la base d'images - Formalisation</v>
      </c>
      <c r="J370" s="48" t="str">
        <f>VLOOKUP(CONCATENATE($A370,"-",$B370,"-",$D370,"-",$F370),'Activités par classe-leçon-nat'!G:J,3,0)</f>
        <v>L'enfant doit comparer deux ensembles d'items identiques et dire lequel est le plus grand</v>
      </c>
      <c r="K370" s="48" t="str">
        <f>VLOOKUP(G370,'Type Exo'!A:C,3,0)</f>
        <v>Un exercice de type Memory</v>
      </c>
      <c r="L370" s="48"/>
      <c r="M370" s="48">
        <f>IF(NOT(ISNA(VLOOKUP(CONCATENATE($H370,"-",$G370),'Question ClasseLeçonActTyprep'!$I:$L,4,0))), VLOOKUP(CONCATENATE($H370,"-",$G370),'Question ClasseLeçonActTyprep'!$I:$L,4,0), IF(NOT(ISNA(VLOOKUP(CONCATENATE(MID($H370,1,LEN($H370)-2),"--*",$G370),'Question ClasseLeçonActTyprep'!$I:$L,4,0))), VLOOKUP(CONCATENATE(MID($H370,1,LEN($H370)-2),"--*",$G370),'Question ClasseLeçonActTyprep'!$I:$L,4,0), IF(NOT(ISNA(VLOOKUP(CONCATENATE(MID($H370,1,LEN($H370)-4),"---*",$G370),'Question ClasseLeçonActTyprep'!$I:$L,4,0))), VLOOKUP(CONCATENATE(MID($H370,1,LEN($H370)-4),"---*",$G370),'Question ClasseLeçonActTyprep'!$I:$L,4,0), IF(NOT(ISNA(VLOOKUP(CONCATENATE(MID($H370,1,LEN($H370)-5),"----*",$G370),'Question ClasseLeçonActTyprep'!$I:$L,4,0))), VLOOKUP(CONCATENATE(MID($H370,1,LEN($H370)-6),"----*",$G370),'Question ClasseLeçonActTyprep'!$I:$L,4,0), 0))))</f>
        <v>0</v>
      </c>
      <c r="N370" s="86">
        <f t="shared" si="22"/>
        <v>0</v>
      </c>
      <c r="O370" s="93" t="str">
        <f t="shared" si="23"/>
        <v>INSERT INTO `activite_clnt` (nom, description, objectif, consigne, typrep, num_activite, fk_classe_id, fk_lesson_id, fk_natureactiv_id) VALUES ('Apprendre la comparaison sur la base d''images - Formalisation', 'Un exercice de type Memory', 'L''enfant doit comparer deux ensembles d''items identiques et dire lequel est le plus grand', '', 'M', '1', 'CP', 'CC', 'F');</v>
      </c>
    </row>
    <row r="371" spans="1:15" s="87" customFormat="1" ht="58" x14ac:dyDescent="0.35">
      <c r="A371" s="12" t="s">
        <v>77</v>
      </c>
      <c r="B371" s="85" t="s">
        <v>671</v>
      </c>
      <c r="C371" s="9" t="str">
        <f t="shared" si="20"/>
        <v>CP-CC</v>
      </c>
      <c r="D371" s="85" t="s">
        <v>640</v>
      </c>
      <c r="E371" s="85" t="str">
        <f>VLOOKUP(D371,'Phase apprent &amp; Nature activ'!A$11:B$14,2,0)</f>
        <v>Formalisation</v>
      </c>
      <c r="F371" s="85">
        <v>1</v>
      </c>
      <c r="G371" s="85" t="s">
        <v>835</v>
      </c>
      <c r="H371" s="85" t="str">
        <f t="shared" si="21"/>
        <v>CP-CC-F-1-T</v>
      </c>
      <c r="I371" s="48" t="str">
        <f>CONCATENATE(VLOOKUP(CONCATENATE(A371,"-",B371,"-",D371,"-",F371),'Activités par classe-leçon-nat'!G:H,2,0)," - ",E371)</f>
        <v>Apprendre la comparaison sur la base d'images - Formalisation</v>
      </c>
      <c r="J371" s="48" t="str">
        <f>VLOOKUP(CONCATENATE($A371,"-",$B371,"-",$D371,"-",$F371),'Activités par classe-leçon-nat'!G:J,3,0)</f>
        <v>L'enfant doit comparer deux ensembles d'items identiques et dire lequel est le plus grand</v>
      </c>
      <c r="K371" s="48" t="str">
        <f>VLOOKUP(G371,'Type Exo'!A:C,3,0)</f>
        <v>Un exercice à trous</v>
      </c>
      <c r="L371" s="48"/>
      <c r="M371" s="48">
        <f>IF(NOT(ISNA(VLOOKUP(CONCATENATE($H371,"-",$G371),'Question ClasseLeçonActTyprep'!$I:$L,4,0))), VLOOKUP(CONCATENATE($H371,"-",$G371),'Question ClasseLeçonActTyprep'!$I:$L,4,0), IF(NOT(ISNA(VLOOKUP(CONCATENATE(MID($H371,1,LEN($H371)-2),"--*",$G371),'Question ClasseLeçonActTyprep'!$I:$L,4,0))), VLOOKUP(CONCATENATE(MID($H371,1,LEN($H371)-2),"--*",$G371),'Question ClasseLeçonActTyprep'!$I:$L,4,0), IF(NOT(ISNA(VLOOKUP(CONCATENATE(MID($H371,1,LEN($H371)-4),"---*",$G371),'Question ClasseLeçonActTyprep'!$I:$L,4,0))), VLOOKUP(CONCATENATE(MID($H371,1,LEN($H371)-4),"---*",$G371),'Question ClasseLeçonActTyprep'!$I:$L,4,0), IF(NOT(ISNA(VLOOKUP(CONCATENATE(MID($H371,1,LEN($H371)-5),"----*",$G371),'Question ClasseLeçonActTyprep'!$I:$L,4,0))), VLOOKUP(CONCATENATE(MID($H371,1,LEN($H371)-6),"----*",$G371),'Question ClasseLeçonActTyprep'!$I:$L,4,0), 0))))</f>
        <v>0</v>
      </c>
      <c r="N371" s="86">
        <f t="shared" si="22"/>
        <v>0</v>
      </c>
      <c r="O371" s="93" t="str">
        <f t="shared" si="23"/>
        <v>INSERT INTO `activite_clnt` (nom, description, objectif, consigne, typrep, num_activite, fk_classe_id, fk_lesson_id, fk_natureactiv_id) VALUES ('Apprendre la comparaison sur la base d''images - Formalisation', 'Un exercice à trous', 'L''enfant doit comparer deux ensembles d''items identiques et dire lequel est le plus grand', '', 'T', '1', 'CP', 'CC', 'F');</v>
      </c>
    </row>
    <row r="372" spans="1:15" s="87" customFormat="1" ht="72.5" x14ac:dyDescent="0.35">
      <c r="A372" s="12" t="s">
        <v>77</v>
      </c>
      <c r="B372" s="85" t="s">
        <v>671</v>
      </c>
      <c r="C372" s="9" t="str">
        <f t="shared" si="20"/>
        <v>CP-CC</v>
      </c>
      <c r="D372" s="85" t="s">
        <v>640</v>
      </c>
      <c r="E372" s="85" t="str">
        <f>VLOOKUP(D372,'Phase apprent &amp; Nature activ'!A$11:B$14,2,0)</f>
        <v>Formalisation</v>
      </c>
      <c r="F372" s="85">
        <v>2</v>
      </c>
      <c r="G372" s="85" t="s">
        <v>735</v>
      </c>
      <c r="H372" s="85" t="str">
        <f t="shared" si="21"/>
        <v>CP-CC-F-2-B1</v>
      </c>
      <c r="I372" s="48" t="str">
        <f>CONCATENATE(VLOOKUP(CONCATENATE(A372,"-",B372,"-",D372,"-",F372),'Activités par classe-leçon-nat'!G:H,2,0)," - ",E372)</f>
        <v>Apprendre la comparaison sur la base d'images (pour faire comprendre que ce n'est pas la nature de l'objet qui compte) - Formalisation</v>
      </c>
      <c r="J372" s="48" t="str">
        <f>VLOOKUP(CONCATENATE($A372,"-",$B372,"-",$D372,"-",$F372),'Activités par classe-leçon-nat'!G:J,3,0)</f>
        <v>L'enfant doit comparer deux ensembles d'items différents et dire lequel est le plus grand</v>
      </c>
      <c r="K372" s="48" t="str">
        <f>VLOOKUP(G372,'Type Exo'!A:C,3,0)</f>
        <v>Exercice où il faut trouver la bonne réponse parmi 2 possibles</v>
      </c>
      <c r="L372" s="48"/>
      <c r="M372" s="48">
        <f>IF(NOT(ISNA(VLOOKUP(CONCATENATE($H372,"-",$G372),'Question ClasseLeçonActTyprep'!$I:$L,4,0))), VLOOKUP(CONCATENATE($H372,"-",$G372),'Question ClasseLeçonActTyprep'!$I:$L,4,0), IF(NOT(ISNA(VLOOKUP(CONCATENATE(MID($H372,1,LEN($H372)-2),"--*",$G372),'Question ClasseLeçonActTyprep'!$I:$L,4,0))), VLOOKUP(CONCATENATE(MID($H372,1,LEN($H372)-2),"--*",$G372),'Question ClasseLeçonActTyprep'!$I:$L,4,0), IF(NOT(ISNA(VLOOKUP(CONCATENATE(MID($H372,1,LEN($H372)-4),"---*",$G372),'Question ClasseLeçonActTyprep'!$I:$L,4,0))), VLOOKUP(CONCATENATE(MID($H372,1,LEN($H372)-4),"---*",$G372),'Question ClasseLeçonActTyprep'!$I:$L,4,0), IF(NOT(ISNA(VLOOKUP(CONCATENATE(MID($H372,1,LEN($H372)-5),"----*",$G372),'Question ClasseLeçonActTyprep'!$I:$L,4,0))), VLOOKUP(CONCATENATE(MID($H372,1,LEN($H372)-6),"----*",$G372),'Question ClasseLeçonActTyprep'!$I:$L,4,0), 0))))</f>
        <v>0</v>
      </c>
      <c r="N372" s="86">
        <f t="shared" si="22"/>
        <v>0</v>
      </c>
      <c r="O372"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'Exercice où il faut trouver la bonne réponse parmi 2 possibles', 'L''enfant doit comparer deux ensembles d''items différents et dire lequel est le plus grand', '', 'B1', '2', 'CP', 'CC', 'F');</v>
      </c>
    </row>
    <row r="373" spans="1:15" s="87" customFormat="1" ht="72.5" x14ac:dyDescent="0.35">
      <c r="A373" s="12" t="s">
        <v>77</v>
      </c>
      <c r="B373" s="85" t="s">
        <v>671</v>
      </c>
      <c r="C373" s="9" t="str">
        <f t="shared" si="20"/>
        <v>CP-CC</v>
      </c>
      <c r="D373" s="85" t="s">
        <v>640</v>
      </c>
      <c r="E373" s="85" t="str">
        <f>VLOOKUP(D373,'Phase apprent &amp; Nature activ'!A$11:B$14,2,0)</f>
        <v>Formalisation</v>
      </c>
      <c r="F373" s="85">
        <v>2</v>
      </c>
      <c r="G373" s="85" t="s">
        <v>951</v>
      </c>
      <c r="H373" s="85" t="str">
        <f t="shared" si="21"/>
        <v>CP-CC-F-2-B2</v>
      </c>
      <c r="I373" s="48" t="str">
        <f>CONCATENATE(VLOOKUP(CONCATENATE(A373,"-",B373,"-",D373,"-",F373),'Activités par classe-leçon-nat'!G:H,2,0)," - ",E373)</f>
        <v>Apprendre la comparaison sur la base d'images (pour faire comprendre que ce n'est pas la nature de l'objet qui compte) - Formalisation</v>
      </c>
      <c r="J373" s="48" t="str">
        <f>VLOOKUP(CONCATENATE($A373,"-",$B373,"-",$D373,"-",$F373),'Activités par classe-leçon-nat'!G:J,3,0)</f>
        <v>L'enfant doit comparer deux ensembles d'items différents et dire lequel est le plus grand</v>
      </c>
      <c r="K373" s="48" t="str">
        <f>VLOOKUP(G373,'Type Exo'!A:C,3,0)</f>
        <v>Exercice où il faut trouver la bonne réponse parmi 2 possibles (question alternative)</v>
      </c>
      <c r="L373" s="48"/>
      <c r="M373" s="48">
        <f>IF(NOT(ISNA(VLOOKUP(CONCATENATE($H373,"-",$G373),'Question ClasseLeçonActTyprep'!$I:$L,4,0))), VLOOKUP(CONCATENATE($H373,"-",$G373),'Question ClasseLeçonActTyprep'!$I:$L,4,0), IF(NOT(ISNA(VLOOKUP(CONCATENATE(MID($H373,1,LEN($H373)-2),"--*",$G373),'Question ClasseLeçonActTyprep'!$I:$L,4,0))), VLOOKUP(CONCATENATE(MID($H373,1,LEN($H373)-2),"--*",$G373),'Question ClasseLeçonActTyprep'!$I:$L,4,0), IF(NOT(ISNA(VLOOKUP(CONCATENATE(MID($H373,1,LEN($H373)-4),"---*",$G373),'Question ClasseLeçonActTyprep'!$I:$L,4,0))), VLOOKUP(CONCATENATE(MID($H373,1,LEN($H373)-4),"---*",$G373),'Question ClasseLeçonActTyprep'!$I:$L,4,0), IF(NOT(ISNA(VLOOKUP(CONCATENATE(MID($H373,1,LEN($H373)-5),"----*",$G373),'Question ClasseLeçonActTyprep'!$I:$L,4,0))), VLOOKUP(CONCATENATE(MID($H373,1,LEN($H373)-6),"----*",$G373),'Question ClasseLeçonActTyprep'!$I:$L,4,0), 0))))</f>
        <v>0</v>
      </c>
      <c r="N373" s="86">
        <f t="shared" si="22"/>
        <v>0</v>
      </c>
      <c r="O373"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'Exercice où il faut trouver la bonne réponse parmi 2 possibles (question alternative)', 'L''enfant doit comparer deux ensembles d''items différents et dire lequel est le plus grand', '', 'B2', '2', 'CP', 'CC', 'F');</v>
      </c>
    </row>
    <row r="374" spans="1:15" s="87" customFormat="1" ht="72.5" x14ac:dyDescent="0.35">
      <c r="A374" s="12" t="s">
        <v>77</v>
      </c>
      <c r="B374" s="85" t="s">
        <v>671</v>
      </c>
      <c r="C374" s="9" t="str">
        <f t="shared" si="20"/>
        <v>CP-CC</v>
      </c>
      <c r="D374" s="85" t="s">
        <v>640</v>
      </c>
      <c r="E374" s="85" t="str">
        <f>VLOOKUP(D374,'Phase apprent &amp; Nature activ'!A$11:B$14,2,0)</f>
        <v>Formalisation</v>
      </c>
      <c r="F374" s="85">
        <v>2</v>
      </c>
      <c r="G374" s="85" t="s">
        <v>952</v>
      </c>
      <c r="H374" s="85" t="str">
        <f t="shared" si="21"/>
        <v>CP-CC-F-2-Q1</v>
      </c>
      <c r="I374" s="48" t="str">
        <f>CONCATENATE(VLOOKUP(CONCATENATE(A374,"-",B374,"-",D374,"-",F374),'Activités par classe-leçon-nat'!G:H,2,0)," - ",E374)</f>
        <v>Apprendre la comparaison sur la base d'images (pour faire comprendre que ce n'est pas la nature de l'objet qui compte) - Formalisation</v>
      </c>
      <c r="J374" s="48" t="str">
        <f>VLOOKUP(CONCATENATE($A374,"-",$B374,"-",$D374,"-",$F374),'Activités par classe-leçon-nat'!G:J,3,0)</f>
        <v>L'enfant doit comparer deux ensembles d'items différents et dire lequel est le plus grand</v>
      </c>
      <c r="K374" s="48" t="str">
        <f>VLOOKUP(G374,'Type Exo'!A:C,3,0)</f>
        <v>Un exercice de type QCM</v>
      </c>
      <c r="L374" s="48"/>
      <c r="M374" s="48">
        <f>IF(NOT(ISNA(VLOOKUP(CONCATENATE($H374,"-",$G374),'Question ClasseLeçonActTyprep'!$I:$L,4,0))), VLOOKUP(CONCATENATE($H374,"-",$G374),'Question ClasseLeçonActTyprep'!$I:$L,4,0), IF(NOT(ISNA(VLOOKUP(CONCATENATE(MID($H374,1,LEN($H374)-2),"--*",$G374),'Question ClasseLeçonActTyprep'!$I:$L,4,0))), VLOOKUP(CONCATENATE(MID($H374,1,LEN($H374)-2),"--*",$G374),'Question ClasseLeçonActTyprep'!$I:$L,4,0), IF(NOT(ISNA(VLOOKUP(CONCATENATE(MID($H374,1,LEN($H374)-4),"---*",$G374),'Question ClasseLeçonActTyprep'!$I:$L,4,0))), VLOOKUP(CONCATENATE(MID($H374,1,LEN($H374)-4),"---*",$G374),'Question ClasseLeçonActTyprep'!$I:$L,4,0), IF(NOT(ISNA(VLOOKUP(CONCATENATE(MID($H374,1,LEN($H374)-5),"----*",$G374),'Question ClasseLeçonActTyprep'!$I:$L,4,0))), VLOOKUP(CONCATENATE(MID($H374,1,LEN($H374)-6),"----*",$G374),'Question ClasseLeçonActTyprep'!$I:$L,4,0), 0))))</f>
        <v>0</v>
      </c>
      <c r="N374" s="86">
        <f t="shared" si="22"/>
        <v>0</v>
      </c>
      <c r="O374"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'Un exercice de type QCM', 'L''enfant doit comparer deux ensembles d''items différents et dire lequel est le plus grand', '', 'Q1', '2', 'CP', 'CC', 'F');</v>
      </c>
    </row>
    <row r="375" spans="1:15" s="87" customFormat="1" ht="72.5" x14ac:dyDescent="0.35">
      <c r="A375" s="12" t="s">
        <v>77</v>
      </c>
      <c r="B375" s="85" t="s">
        <v>671</v>
      </c>
      <c r="C375" s="9" t="str">
        <f t="shared" si="20"/>
        <v>CP-CC</v>
      </c>
      <c r="D375" s="85" t="s">
        <v>640</v>
      </c>
      <c r="E375" s="85" t="str">
        <f>VLOOKUP(D375,'Phase apprent &amp; Nature activ'!A$11:B$14,2,0)</f>
        <v>Formalisation</v>
      </c>
      <c r="F375" s="85">
        <v>2</v>
      </c>
      <c r="G375" s="85" t="s">
        <v>953</v>
      </c>
      <c r="H375" s="85" t="str">
        <f t="shared" si="21"/>
        <v>CP-CC-F-2-Q2</v>
      </c>
      <c r="I375" s="48" t="str">
        <f>CONCATENATE(VLOOKUP(CONCATENATE(A375,"-",B375,"-",D375,"-",F375),'Activités par classe-leçon-nat'!G:H,2,0)," - ",E375)</f>
        <v>Apprendre la comparaison sur la base d'images (pour faire comprendre que ce n'est pas la nature de l'objet qui compte) - Formalisation</v>
      </c>
      <c r="J375" s="48" t="str">
        <f>VLOOKUP(CONCATENATE($A375,"-",$B375,"-",$D375,"-",$F375),'Activités par classe-leçon-nat'!G:J,3,0)</f>
        <v>L'enfant doit comparer deux ensembles d'items différents et dire lequel est le plus grand</v>
      </c>
      <c r="K375" s="48" t="str">
        <f>VLOOKUP(G375,'Type Exo'!A:C,3,0)</f>
        <v>Un exercice de type QCM (question alternative / trouver l'intrus)</v>
      </c>
      <c r="L375" s="48"/>
      <c r="M375" s="48">
        <f>IF(NOT(ISNA(VLOOKUP(CONCATENATE($H375,"-",$G375),'Question ClasseLeçonActTyprep'!$I:$L,4,0))), VLOOKUP(CONCATENATE($H375,"-",$G375),'Question ClasseLeçonActTyprep'!$I:$L,4,0), IF(NOT(ISNA(VLOOKUP(CONCATENATE(MID($H375,1,LEN($H375)-2),"--*",$G375),'Question ClasseLeçonActTyprep'!$I:$L,4,0))), VLOOKUP(CONCATENATE(MID($H375,1,LEN($H375)-2),"--*",$G375),'Question ClasseLeçonActTyprep'!$I:$L,4,0), IF(NOT(ISNA(VLOOKUP(CONCATENATE(MID($H375,1,LEN($H375)-4),"---*",$G375),'Question ClasseLeçonActTyprep'!$I:$L,4,0))), VLOOKUP(CONCATENATE(MID($H375,1,LEN($H375)-4),"---*",$G375),'Question ClasseLeçonActTyprep'!$I:$L,4,0), IF(NOT(ISNA(VLOOKUP(CONCATENATE(MID($H375,1,LEN($H375)-5),"----*",$G375),'Question ClasseLeçonActTyprep'!$I:$L,4,0))), VLOOKUP(CONCATENATE(MID($H375,1,LEN($H375)-6),"----*",$G375),'Question ClasseLeçonActTyprep'!$I:$L,4,0), 0))))</f>
        <v>0</v>
      </c>
      <c r="N375" s="86">
        <f t="shared" si="22"/>
        <v>0</v>
      </c>
      <c r="O375"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'Un exercice de type QCM (question alternative / trouver l''intrus)', 'L''enfant doit comparer deux ensembles d''items différents et dire lequel est le plus grand', '', 'Q2', '2', 'CP', 'CC', 'F');</v>
      </c>
    </row>
    <row r="376" spans="1:15" s="87" customFormat="1" ht="72.5" x14ac:dyDescent="0.35">
      <c r="A376" s="12" t="s">
        <v>77</v>
      </c>
      <c r="B376" s="85" t="s">
        <v>671</v>
      </c>
      <c r="C376" s="9" t="str">
        <f t="shared" si="20"/>
        <v>CP-CC</v>
      </c>
      <c r="D376" s="85" t="s">
        <v>640</v>
      </c>
      <c r="E376" s="85" t="str">
        <f>VLOOKUP(D376,'Phase apprent &amp; Nature activ'!A$11:B$14,2,0)</f>
        <v>Formalisation</v>
      </c>
      <c r="F376" s="85">
        <v>2</v>
      </c>
      <c r="G376" s="85" t="s">
        <v>628</v>
      </c>
      <c r="H376" s="85" t="str">
        <f t="shared" si="21"/>
        <v>CP-CC-F-2-P</v>
      </c>
      <c r="I376" s="48" t="str">
        <f>CONCATENATE(VLOOKUP(CONCATENATE(A376,"-",B376,"-",D376,"-",F376),'Activités par classe-leçon-nat'!G:H,2,0)," - ",E376)</f>
        <v>Apprendre la comparaison sur la base d'images (pour faire comprendre que ce n'est pas la nature de l'objet qui compte) - Formalisation</v>
      </c>
      <c r="J376" s="48" t="str">
        <f>VLOOKUP(CONCATENATE($A376,"-",$B376,"-",$D376,"-",$F376),'Activités par classe-leçon-nat'!G:J,3,0)</f>
        <v>L'enfant doit comparer deux ensembles d'items différents et dire lequel est le plus grand</v>
      </c>
      <c r="K376" s="48" t="str">
        <f>VLOOKUP(G376,'Type Exo'!A:C,3,0)</f>
        <v>Un exercice où il faut relier des items entre eux par paire</v>
      </c>
      <c r="L376" s="48"/>
      <c r="M376" s="48">
        <f>IF(NOT(ISNA(VLOOKUP(CONCATENATE($H376,"-",$G376),'Question ClasseLeçonActTyprep'!$I:$L,4,0))), VLOOKUP(CONCATENATE($H376,"-",$G376),'Question ClasseLeçonActTyprep'!$I:$L,4,0), IF(NOT(ISNA(VLOOKUP(CONCATENATE(MID($H376,1,LEN($H376)-2),"--*",$G376),'Question ClasseLeçonActTyprep'!$I:$L,4,0))), VLOOKUP(CONCATENATE(MID($H376,1,LEN($H376)-2),"--*",$G376),'Question ClasseLeçonActTyprep'!$I:$L,4,0), IF(NOT(ISNA(VLOOKUP(CONCATENATE(MID($H376,1,LEN($H376)-4),"---*",$G376),'Question ClasseLeçonActTyprep'!$I:$L,4,0))), VLOOKUP(CONCATENATE(MID($H376,1,LEN($H376)-4),"---*",$G376),'Question ClasseLeçonActTyprep'!$I:$L,4,0), IF(NOT(ISNA(VLOOKUP(CONCATENATE(MID($H376,1,LEN($H376)-5),"----*",$G376),'Question ClasseLeçonActTyprep'!$I:$L,4,0))), VLOOKUP(CONCATENATE(MID($H376,1,LEN($H376)-6),"----*",$G376),'Question ClasseLeçonActTyprep'!$I:$L,4,0), 0))))</f>
        <v>0</v>
      </c>
      <c r="N376" s="86">
        <f t="shared" si="22"/>
        <v>0</v>
      </c>
      <c r="O376"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'Un exercice où il faut relier des items entre eux par paire', 'L''enfant doit comparer deux ensembles d''items différents et dire lequel est le plus grand', '', 'P', '2', 'CP', 'CC', 'F');</v>
      </c>
    </row>
    <row r="377" spans="1:15" s="87" customFormat="1" ht="72.5" x14ac:dyDescent="0.35">
      <c r="A377" s="12" t="s">
        <v>77</v>
      </c>
      <c r="B377" s="85" t="s">
        <v>671</v>
      </c>
      <c r="C377" s="9" t="str">
        <f t="shared" si="20"/>
        <v>CP-CC</v>
      </c>
      <c r="D377" s="85" t="s">
        <v>640</v>
      </c>
      <c r="E377" s="85" t="str">
        <f>VLOOKUP(D377,'Phase apprent &amp; Nature activ'!A$11:B$14,2,0)</f>
        <v>Formalisation</v>
      </c>
      <c r="F377" s="85">
        <v>2</v>
      </c>
      <c r="G377" s="85" t="s">
        <v>87</v>
      </c>
      <c r="H377" s="85" t="str">
        <f t="shared" si="21"/>
        <v>CP-CC-F-2-M</v>
      </c>
      <c r="I377" s="48" t="str">
        <f>CONCATENATE(VLOOKUP(CONCATENATE(A377,"-",B377,"-",D377,"-",F377),'Activités par classe-leçon-nat'!G:H,2,0)," - ",E377)</f>
        <v>Apprendre la comparaison sur la base d'images (pour faire comprendre que ce n'est pas la nature de l'objet qui compte) - Formalisation</v>
      </c>
      <c r="J377" s="48" t="str">
        <f>VLOOKUP(CONCATENATE($A377,"-",$B377,"-",$D377,"-",$F377),'Activités par classe-leçon-nat'!G:J,3,0)</f>
        <v>L'enfant doit comparer deux ensembles d'items différents et dire lequel est le plus grand</v>
      </c>
      <c r="K377" s="48" t="str">
        <f>VLOOKUP(G377,'Type Exo'!A:C,3,0)</f>
        <v>Un exercice de type Memory</v>
      </c>
      <c r="L377" s="48"/>
      <c r="M377" s="48">
        <f>IF(NOT(ISNA(VLOOKUP(CONCATENATE($H377,"-",$G377),'Question ClasseLeçonActTyprep'!$I:$L,4,0))), VLOOKUP(CONCATENATE($H377,"-",$G377),'Question ClasseLeçonActTyprep'!$I:$L,4,0), IF(NOT(ISNA(VLOOKUP(CONCATENATE(MID($H377,1,LEN($H377)-2),"--*",$G377),'Question ClasseLeçonActTyprep'!$I:$L,4,0))), VLOOKUP(CONCATENATE(MID($H377,1,LEN($H377)-2),"--*",$G377),'Question ClasseLeçonActTyprep'!$I:$L,4,0), IF(NOT(ISNA(VLOOKUP(CONCATENATE(MID($H377,1,LEN($H377)-4),"---*",$G377),'Question ClasseLeçonActTyprep'!$I:$L,4,0))), VLOOKUP(CONCATENATE(MID($H377,1,LEN($H377)-4),"---*",$G377),'Question ClasseLeçonActTyprep'!$I:$L,4,0), IF(NOT(ISNA(VLOOKUP(CONCATENATE(MID($H377,1,LEN($H377)-5),"----*",$G377),'Question ClasseLeçonActTyprep'!$I:$L,4,0))), VLOOKUP(CONCATENATE(MID($H377,1,LEN($H377)-6),"----*",$G377),'Question ClasseLeçonActTyprep'!$I:$L,4,0), 0))))</f>
        <v>0</v>
      </c>
      <c r="N377" s="86">
        <f t="shared" si="22"/>
        <v>0</v>
      </c>
      <c r="O377"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'Un exercice de type Memory', 'L''enfant doit comparer deux ensembles d''items différents et dire lequel est le plus grand', '', 'M', '2', 'CP', 'CC', 'F');</v>
      </c>
    </row>
    <row r="378" spans="1:15" s="87" customFormat="1" ht="72.5" x14ac:dyDescent="0.35">
      <c r="A378" s="12" t="s">
        <v>77</v>
      </c>
      <c r="B378" s="85" t="s">
        <v>671</v>
      </c>
      <c r="C378" s="9" t="str">
        <f t="shared" si="20"/>
        <v>CP-CC</v>
      </c>
      <c r="D378" s="85" t="s">
        <v>640</v>
      </c>
      <c r="E378" s="85" t="str">
        <f>VLOOKUP(D378,'Phase apprent &amp; Nature activ'!A$11:B$14,2,0)</f>
        <v>Formalisation</v>
      </c>
      <c r="F378" s="85">
        <v>2</v>
      </c>
      <c r="G378" s="85" t="s">
        <v>835</v>
      </c>
      <c r="H378" s="85" t="str">
        <f t="shared" si="21"/>
        <v>CP-CC-F-2-T</v>
      </c>
      <c r="I378" s="48" t="str">
        <f>CONCATENATE(VLOOKUP(CONCATENATE(A378,"-",B378,"-",D378,"-",F378),'Activités par classe-leçon-nat'!G:H,2,0)," - ",E378)</f>
        <v>Apprendre la comparaison sur la base d'images (pour faire comprendre que ce n'est pas la nature de l'objet qui compte) - Formalisation</v>
      </c>
      <c r="J378" s="48" t="str">
        <f>VLOOKUP(CONCATENATE($A378,"-",$B378,"-",$D378,"-",$F378),'Activités par classe-leçon-nat'!G:J,3,0)</f>
        <v>L'enfant doit comparer deux ensembles d'items différents et dire lequel est le plus grand</v>
      </c>
      <c r="K378" s="48" t="str">
        <f>VLOOKUP(G378,'Type Exo'!A:C,3,0)</f>
        <v>Un exercice à trous</v>
      </c>
      <c r="L378" s="48"/>
      <c r="M378" s="48">
        <f>IF(NOT(ISNA(VLOOKUP(CONCATENATE($H378,"-",$G378),'Question ClasseLeçonActTyprep'!$I:$L,4,0))), VLOOKUP(CONCATENATE($H378,"-",$G378),'Question ClasseLeçonActTyprep'!$I:$L,4,0), IF(NOT(ISNA(VLOOKUP(CONCATENATE(MID($H378,1,LEN($H378)-2),"--*",$G378),'Question ClasseLeçonActTyprep'!$I:$L,4,0))), VLOOKUP(CONCATENATE(MID($H378,1,LEN($H378)-2),"--*",$G378),'Question ClasseLeçonActTyprep'!$I:$L,4,0), IF(NOT(ISNA(VLOOKUP(CONCATENATE(MID($H378,1,LEN($H378)-4),"---*",$G378),'Question ClasseLeçonActTyprep'!$I:$L,4,0))), VLOOKUP(CONCATENATE(MID($H378,1,LEN($H378)-4),"---*",$G378),'Question ClasseLeçonActTyprep'!$I:$L,4,0), IF(NOT(ISNA(VLOOKUP(CONCATENATE(MID($H378,1,LEN($H378)-5),"----*",$G378),'Question ClasseLeçonActTyprep'!$I:$L,4,0))), VLOOKUP(CONCATENATE(MID($H378,1,LEN($H378)-6),"----*",$G378),'Question ClasseLeçonActTyprep'!$I:$L,4,0), 0))))</f>
        <v>0</v>
      </c>
      <c r="N378" s="86">
        <f t="shared" si="22"/>
        <v>0</v>
      </c>
      <c r="O378" s="93" t="str">
        <f t="shared" si="23"/>
        <v>INSERT INTO `activite_clnt` (nom, description, objectif, consigne, typrep, num_activite, fk_classe_id, fk_lesson_id, fk_natureactiv_id) VALUES ('Apprendre la comparaison sur la base d''images (pour faire comprendre que ce n''est pas la nature de l''objet qui compte) - Formalisation', 'Un exercice à trous', 'L''enfant doit comparer deux ensembles d''items différents et dire lequel est le plus grand', '', 'T', '2', 'CP', 'CC', 'F');</v>
      </c>
    </row>
    <row r="379" spans="1:15" s="87" customFormat="1" ht="72.5" x14ac:dyDescent="0.35">
      <c r="A379" s="12" t="s">
        <v>77</v>
      </c>
      <c r="B379" s="85" t="s">
        <v>671</v>
      </c>
      <c r="C379" s="9" t="str">
        <f t="shared" si="20"/>
        <v>CP-CC</v>
      </c>
      <c r="D379" s="85" t="s">
        <v>640</v>
      </c>
      <c r="E379" s="85" t="str">
        <f>VLOOKUP(D379,'Phase apprent &amp; Nature activ'!A$11:B$14,2,0)</f>
        <v>Formalisation</v>
      </c>
      <c r="F379" s="85">
        <v>3</v>
      </c>
      <c r="G379" s="85" t="s">
        <v>735</v>
      </c>
      <c r="H379" s="85" t="str">
        <f t="shared" si="21"/>
        <v>CP-CC-F-3-B1</v>
      </c>
      <c r="I379" s="48" t="str">
        <f>CONCATENATE(VLOOKUP(CONCATENATE(A379,"-",B379,"-",D379,"-",F379),'Activités par classe-leçon-nat'!G:H,2,0)," - ",E379)</f>
        <v>Apprendre la comparaison sur la base d'images (pour faire comprendre que ce n'est pas la taille de l'objet qui compte) - Formalisation</v>
      </c>
      <c r="J379" s="48" t="str">
        <f>VLOOKUP(CONCATENATE($A379,"-",$B379,"-",$D379,"-",$F379),'Activités par classe-leçon-nat'!G:J,3,0)</f>
        <v>L'enfant doit comparer deux ensembles d'items de tailles différentes et dire lequel est le plus grand</v>
      </c>
      <c r="K379" s="48" t="str">
        <f>VLOOKUP(G379,'Type Exo'!A:C,3,0)</f>
        <v>Exercice où il faut trouver la bonne réponse parmi 2 possibles</v>
      </c>
      <c r="L379" s="48"/>
      <c r="M379" s="48">
        <f>IF(NOT(ISNA(VLOOKUP(CONCATENATE($H379,"-",$G379),'Question ClasseLeçonActTyprep'!$I:$L,4,0))), VLOOKUP(CONCATENATE($H379,"-",$G379),'Question ClasseLeçonActTyprep'!$I:$L,4,0), IF(NOT(ISNA(VLOOKUP(CONCATENATE(MID($H379,1,LEN($H379)-2),"--*",$G379),'Question ClasseLeçonActTyprep'!$I:$L,4,0))), VLOOKUP(CONCATENATE(MID($H379,1,LEN($H379)-2),"--*",$G379),'Question ClasseLeçonActTyprep'!$I:$L,4,0), IF(NOT(ISNA(VLOOKUP(CONCATENATE(MID($H379,1,LEN($H379)-4),"---*",$G379),'Question ClasseLeçonActTyprep'!$I:$L,4,0))), VLOOKUP(CONCATENATE(MID($H379,1,LEN($H379)-4),"---*",$G379),'Question ClasseLeçonActTyprep'!$I:$L,4,0), IF(NOT(ISNA(VLOOKUP(CONCATENATE(MID($H379,1,LEN($H379)-5),"----*",$G379),'Question ClasseLeçonActTyprep'!$I:$L,4,0))), VLOOKUP(CONCATENATE(MID($H379,1,LEN($H379)-6),"----*",$G379),'Question ClasseLeçonActTyprep'!$I:$L,4,0), 0))))</f>
        <v>0</v>
      </c>
      <c r="N379" s="86">
        <f t="shared" si="22"/>
        <v>0</v>
      </c>
      <c r="O379"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'Exercice où il faut trouver la bonne réponse parmi 2 possibles', 'L''enfant doit comparer deux ensembles d''items de tailles différentes et dire lequel est le plus grand', '', 'B1', '3', 'CP', 'CC', 'F');</v>
      </c>
    </row>
    <row r="380" spans="1:15" s="87" customFormat="1" ht="72.5" x14ac:dyDescent="0.35">
      <c r="A380" s="12" t="s">
        <v>77</v>
      </c>
      <c r="B380" s="85" t="s">
        <v>671</v>
      </c>
      <c r="C380" s="9" t="str">
        <f t="shared" si="20"/>
        <v>CP-CC</v>
      </c>
      <c r="D380" s="85" t="s">
        <v>640</v>
      </c>
      <c r="E380" s="85" t="str">
        <f>VLOOKUP(D380,'Phase apprent &amp; Nature activ'!A$11:B$14,2,0)</f>
        <v>Formalisation</v>
      </c>
      <c r="F380" s="85">
        <v>3</v>
      </c>
      <c r="G380" s="85" t="s">
        <v>951</v>
      </c>
      <c r="H380" s="85" t="str">
        <f t="shared" si="21"/>
        <v>CP-CC-F-3-B2</v>
      </c>
      <c r="I380" s="48" t="str">
        <f>CONCATENATE(VLOOKUP(CONCATENATE(A380,"-",B380,"-",D380,"-",F380),'Activités par classe-leçon-nat'!G:H,2,0)," - ",E380)</f>
        <v>Apprendre la comparaison sur la base d'images (pour faire comprendre que ce n'est pas la taille de l'objet qui compte) - Formalisation</v>
      </c>
      <c r="J380" s="48" t="str">
        <f>VLOOKUP(CONCATENATE($A380,"-",$B380,"-",$D380,"-",$F380),'Activités par classe-leçon-nat'!G:J,3,0)</f>
        <v>L'enfant doit comparer deux ensembles d'items de tailles différentes et dire lequel est le plus grand</v>
      </c>
      <c r="K380" s="48" t="str">
        <f>VLOOKUP(G380,'Type Exo'!A:C,3,0)</f>
        <v>Exercice où il faut trouver la bonne réponse parmi 2 possibles (question alternative)</v>
      </c>
      <c r="L380" s="48"/>
      <c r="M380" s="48">
        <f>IF(NOT(ISNA(VLOOKUP(CONCATENATE($H380,"-",$G380),'Question ClasseLeçonActTyprep'!$I:$L,4,0))), VLOOKUP(CONCATENATE($H380,"-",$G380),'Question ClasseLeçonActTyprep'!$I:$L,4,0), IF(NOT(ISNA(VLOOKUP(CONCATENATE(MID($H380,1,LEN($H380)-2),"--*",$G380),'Question ClasseLeçonActTyprep'!$I:$L,4,0))), VLOOKUP(CONCATENATE(MID($H380,1,LEN($H380)-2),"--*",$G380),'Question ClasseLeçonActTyprep'!$I:$L,4,0), IF(NOT(ISNA(VLOOKUP(CONCATENATE(MID($H380,1,LEN($H380)-4),"---*",$G380),'Question ClasseLeçonActTyprep'!$I:$L,4,0))), VLOOKUP(CONCATENATE(MID($H380,1,LEN($H380)-4),"---*",$G380),'Question ClasseLeçonActTyprep'!$I:$L,4,0), IF(NOT(ISNA(VLOOKUP(CONCATENATE(MID($H380,1,LEN($H380)-5),"----*",$G380),'Question ClasseLeçonActTyprep'!$I:$L,4,0))), VLOOKUP(CONCATENATE(MID($H380,1,LEN($H380)-6),"----*",$G380),'Question ClasseLeçonActTyprep'!$I:$L,4,0), 0))))</f>
        <v>0</v>
      </c>
      <c r="N380" s="86">
        <f t="shared" si="22"/>
        <v>0</v>
      </c>
      <c r="O380"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'Exercice où il faut trouver la bonne réponse parmi 2 possibles (question alternative)', 'L''enfant doit comparer deux ensembles d''items de tailles différentes et dire lequel est le plus grand', '', 'B2', '3', 'CP', 'CC', 'F');</v>
      </c>
    </row>
    <row r="381" spans="1:15" s="87" customFormat="1" ht="72.5" x14ac:dyDescent="0.35">
      <c r="A381" s="12" t="s">
        <v>77</v>
      </c>
      <c r="B381" s="85" t="s">
        <v>671</v>
      </c>
      <c r="C381" s="9" t="str">
        <f t="shared" si="20"/>
        <v>CP-CC</v>
      </c>
      <c r="D381" s="85" t="s">
        <v>640</v>
      </c>
      <c r="E381" s="85" t="str">
        <f>VLOOKUP(D381,'Phase apprent &amp; Nature activ'!A$11:B$14,2,0)</f>
        <v>Formalisation</v>
      </c>
      <c r="F381" s="85">
        <v>3</v>
      </c>
      <c r="G381" s="85" t="s">
        <v>952</v>
      </c>
      <c r="H381" s="85" t="str">
        <f t="shared" si="21"/>
        <v>CP-CC-F-3-Q1</v>
      </c>
      <c r="I381" s="48" t="str">
        <f>CONCATENATE(VLOOKUP(CONCATENATE(A381,"-",B381,"-",D381,"-",F381),'Activités par classe-leçon-nat'!G:H,2,0)," - ",E381)</f>
        <v>Apprendre la comparaison sur la base d'images (pour faire comprendre que ce n'est pas la taille de l'objet qui compte) - Formalisation</v>
      </c>
      <c r="J381" s="48" t="str">
        <f>VLOOKUP(CONCATENATE($A381,"-",$B381,"-",$D381,"-",$F381),'Activités par classe-leçon-nat'!G:J,3,0)</f>
        <v>L'enfant doit comparer deux ensembles d'items de tailles différentes et dire lequel est le plus grand</v>
      </c>
      <c r="K381" s="48" t="str">
        <f>VLOOKUP(G381,'Type Exo'!A:C,3,0)</f>
        <v>Un exercice de type QCM</v>
      </c>
      <c r="L381" s="48"/>
      <c r="M381" s="48">
        <f>IF(NOT(ISNA(VLOOKUP(CONCATENATE($H381,"-",$G381),'Question ClasseLeçonActTyprep'!$I:$L,4,0))), VLOOKUP(CONCATENATE($H381,"-",$G381),'Question ClasseLeçonActTyprep'!$I:$L,4,0), IF(NOT(ISNA(VLOOKUP(CONCATENATE(MID($H381,1,LEN($H381)-2),"--*",$G381),'Question ClasseLeçonActTyprep'!$I:$L,4,0))), VLOOKUP(CONCATENATE(MID($H381,1,LEN($H381)-2),"--*",$G381),'Question ClasseLeçonActTyprep'!$I:$L,4,0), IF(NOT(ISNA(VLOOKUP(CONCATENATE(MID($H381,1,LEN($H381)-4),"---*",$G381),'Question ClasseLeçonActTyprep'!$I:$L,4,0))), VLOOKUP(CONCATENATE(MID($H381,1,LEN($H381)-4),"---*",$G381),'Question ClasseLeçonActTyprep'!$I:$L,4,0), IF(NOT(ISNA(VLOOKUP(CONCATENATE(MID($H381,1,LEN($H381)-5),"----*",$G381),'Question ClasseLeçonActTyprep'!$I:$L,4,0))), VLOOKUP(CONCATENATE(MID($H381,1,LEN($H381)-6),"----*",$G381),'Question ClasseLeçonActTyprep'!$I:$L,4,0), 0))))</f>
        <v>0</v>
      </c>
      <c r="N381" s="86">
        <f t="shared" si="22"/>
        <v>0</v>
      </c>
      <c r="O381"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'Un exercice de type QCM', 'L''enfant doit comparer deux ensembles d''items de tailles différentes et dire lequel est le plus grand', '', 'Q1', '3', 'CP', 'CC', 'F');</v>
      </c>
    </row>
    <row r="382" spans="1:15" s="87" customFormat="1" ht="72.5" x14ac:dyDescent="0.35">
      <c r="A382" s="12" t="s">
        <v>77</v>
      </c>
      <c r="B382" s="85" t="s">
        <v>671</v>
      </c>
      <c r="C382" s="9" t="str">
        <f t="shared" si="20"/>
        <v>CP-CC</v>
      </c>
      <c r="D382" s="85" t="s">
        <v>640</v>
      </c>
      <c r="E382" s="85" t="str">
        <f>VLOOKUP(D382,'Phase apprent &amp; Nature activ'!A$11:B$14,2,0)</f>
        <v>Formalisation</v>
      </c>
      <c r="F382" s="85">
        <v>3</v>
      </c>
      <c r="G382" s="85" t="s">
        <v>953</v>
      </c>
      <c r="H382" s="85" t="str">
        <f t="shared" si="21"/>
        <v>CP-CC-F-3-Q2</v>
      </c>
      <c r="I382" s="48" t="str">
        <f>CONCATENATE(VLOOKUP(CONCATENATE(A382,"-",B382,"-",D382,"-",F382),'Activités par classe-leçon-nat'!G:H,2,0)," - ",E382)</f>
        <v>Apprendre la comparaison sur la base d'images (pour faire comprendre que ce n'est pas la taille de l'objet qui compte) - Formalisation</v>
      </c>
      <c r="J382" s="48" t="str">
        <f>VLOOKUP(CONCATENATE($A382,"-",$B382,"-",$D382,"-",$F382),'Activités par classe-leçon-nat'!G:J,3,0)</f>
        <v>L'enfant doit comparer deux ensembles d'items de tailles différentes et dire lequel est le plus grand</v>
      </c>
      <c r="K382" s="48" t="str">
        <f>VLOOKUP(G382,'Type Exo'!A:C,3,0)</f>
        <v>Un exercice de type QCM (question alternative / trouver l'intrus)</v>
      </c>
      <c r="L382" s="48"/>
      <c r="M382" s="48">
        <f>IF(NOT(ISNA(VLOOKUP(CONCATENATE($H382,"-",$G382),'Question ClasseLeçonActTyprep'!$I:$L,4,0))), VLOOKUP(CONCATENATE($H382,"-",$G382),'Question ClasseLeçonActTyprep'!$I:$L,4,0), IF(NOT(ISNA(VLOOKUP(CONCATENATE(MID($H382,1,LEN($H382)-2),"--*",$G382),'Question ClasseLeçonActTyprep'!$I:$L,4,0))), VLOOKUP(CONCATENATE(MID($H382,1,LEN($H382)-2),"--*",$G382),'Question ClasseLeçonActTyprep'!$I:$L,4,0), IF(NOT(ISNA(VLOOKUP(CONCATENATE(MID($H382,1,LEN($H382)-4),"---*",$G382),'Question ClasseLeçonActTyprep'!$I:$L,4,0))), VLOOKUP(CONCATENATE(MID($H382,1,LEN($H382)-4),"---*",$G382),'Question ClasseLeçonActTyprep'!$I:$L,4,0), IF(NOT(ISNA(VLOOKUP(CONCATENATE(MID($H382,1,LEN($H382)-5),"----*",$G382),'Question ClasseLeçonActTyprep'!$I:$L,4,0))), VLOOKUP(CONCATENATE(MID($H382,1,LEN($H382)-6),"----*",$G382),'Question ClasseLeçonActTyprep'!$I:$L,4,0), 0))))</f>
        <v>0</v>
      </c>
      <c r="N382" s="86">
        <f t="shared" si="22"/>
        <v>0</v>
      </c>
      <c r="O382"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'Un exercice de type QCM (question alternative / trouver l''intrus)', 'L''enfant doit comparer deux ensembles d''items de tailles différentes et dire lequel est le plus grand', '', 'Q2', '3', 'CP', 'CC', 'F');</v>
      </c>
    </row>
    <row r="383" spans="1:15" s="87" customFormat="1" ht="72.5" x14ac:dyDescent="0.35">
      <c r="A383" s="12" t="s">
        <v>77</v>
      </c>
      <c r="B383" s="85" t="s">
        <v>671</v>
      </c>
      <c r="C383" s="9" t="str">
        <f t="shared" si="20"/>
        <v>CP-CC</v>
      </c>
      <c r="D383" s="85" t="s">
        <v>640</v>
      </c>
      <c r="E383" s="85" t="str">
        <f>VLOOKUP(D383,'Phase apprent &amp; Nature activ'!A$11:B$14,2,0)</f>
        <v>Formalisation</v>
      </c>
      <c r="F383" s="85">
        <v>3</v>
      </c>
      <c r="G383" s="85" t="s">
        <v>628</v>
      </c>
      <c r="H383" s="85" t="str">
        <f t="shared" si="21"/>
        <v>CP-CC-F-3-P</v>
      </c>
      <c r="I383" s="48" t="str">
        <f>CONCATENATE(VLOOKUP(CONCATENATE(A383,"-",B383,"-",D383,"-",F383),'Activités par classe-leçon-nat'!G:H,2,0)," - ",E383)</f>
        <v>Apprendre la comparaison sur la base d'images (pour faire comprendre que ce n'est pas la taille de l'objet qui compte) - Formalisation</v>
      </c>
      <c r="J383" s="48" t="str">
        <f>VLOOKUP(CONCATENATE($A383,"-",$B383,"-",$D383,"-",$F383),'Activités par classe-leçon-nat'!G:J,3,0)</f>
        <v>L'enfant doit comparer deux ensembles d'items de tailles différentes et dire lequel est le plus grand</v>
      </c>
      <c r="K383" s="48" t="str">
        <f>VLOOKUP(G383,'Type Exo'!A:C,3,0)</f>
        <v>Un exercice où il faut relier des items entre eux par paire</v>
      </c>
      <c r="L383" s="48"/>
      <c r="M383" s="48">
        <f>IF(NOT(ISNA(VLOOKUP(CONCATENATE($H383,"-",$G383),'Question ClasseLeçonActTyprep'!$I:$L,4,0))), VLOOKUP(CONCATENATE($H383,"-",$G383),'Question ClasseLeçonActTyprep'!$I:$L,4,0), IF(NOT(ISNA(VLOOKUP(CONCATENATE(MID($H383,1,LEN($H383)-2),"--*",$G383),'Question ClasseLeçonActTyprep'!$I:$L,4,0))), VLOOKUP(CONCATENATE(MID($H383,1,LEN($H383)-2),"--*",$G383),'Question ClasseLeçonActTyprep'!$I:$L,4,0), IF(NOT(ISNA(VLOOKUP(CONCATENATE(MID($H383,1,LEN($H383)-4),"---*",$G383),'Question ClasseLeçonActTyprep'!$I:$L,4,0))), VLOOKUP(CONCATENATE(MID($H383,1,LEN($H383)-4),"---*",$G383),'Question ClasseLeçonActTyprep'!$I:$L,4,0), IF(NOT(ISNA(VLOOKUP(CONCATENATE(MID($H383,1,LEN($H383)-5),"----*",$G383),'Question ClasseLeçonActTyprep'!$I:$L,4,0))), VLOOKUP(CONCATENATE(MID($H383,1,LEN($H383)-6),"----*",$G383),'Question ClasseLeçonActTyprep'!$I:$L,4,0), 0))))</f>
        <v>0</v>
      </c>
      <c r="N383" s="86">
        <f t="shared" si="22"/>
        <v>0</v>
      </c>
      <c r="O383"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'Un exercice où il faut relier des items entre eux par paire', 'L''enfant doit comparer deux ensembles d''items de tailles différentes et dire lequel est le plus grand', '', 'P', '3', 'CP', 'CC', 'F');</v>
      </c>
    </row>
    <row r="384" spans="1:15" s="87" customFormat="1" ht="72.5" x14ac:dyDescent="0.35">
      <c r="A384" s="12" t="s">
        <v>77</v>
      </c>
      <c r="B384" s="85" t="s">
        <v>671</v>
      </c>
      <c r="C384" s="9" t="str">
        <f t="shared" si="20"/>
        <v>CP-CC</v>
      </c>
      <c r="D384" s="85" t="s">
        <v>640</v>
      </c>
      <c r="E384" s="85" t="str">
        <f>VLOOKUP(D384,'Phase apprent &amp; Nature activ'!A$11:B$14,2,0)</f>
        <v>Formalisation</v>
      </c>
      <c r="F384" s="85">
        <v>3</v>
      </c>
      <c r="G384" s="85" t="s">
        <v>87</v>
      </c>
      <c r="H384" s="85" t="str">
        <f t="shared" si="21"/>
        <v>CP-CC-F-3-M</v>
      </c>
      <c r="I384" s="48" t="str">
        <f>CONCATENATE(VLOOKUP(CONCATENATE(A384,"-",B384,"-",D384,"-",F384),'Activités par classe-leçon-nat'!G:H,2,0)," - ",E384)</f>
        <v>Apprendre la comparaison sur la base d'images (pour faire comprendre que ce n'est pas la taille de l'objet qui compte) - Formalisation</v>
      </c>
      <c r="J384" s="48" t="str">
        <f>VLOOKUP(CONCATENATE($A384,"-",$B384,"-",$D384,"-",$F384),'Activités par classe-leçon-nat'!G:J,3,0)</f>
        <v>L'enfant doit comparer deux ensembles d'items de tailles différentes et dire lequel est le plus grand</v>
      </c>
      <c r="K384" s="48" t="str">
        <f>VLOOKUP(G384,'Type Exo'!A:C,3,0)</f>
        <v>Un exercice de type Memory</v>
      </c>
      <c r="L384" s="48"/>
      <c r="M384" s="48">
        <f>IF(NOT(ISNA(VLOOKUP(CONCATENATE($H384,"-",$G384),'Question ClasseLeçonActTyprep'!$I:$L,4,0))), VLOOKUP(CONCATENATE($H384,"-",$G384),'Question ClasseLeçonActTyprep'!$I:$L,4,0), IF(NOT(ISNA(VLOOKUP(CONCATENATE(MID($H384,1,LEN($H384)-2),"--*",$G384),'Question ClasseLeçonActTyprep'!$I:$L,4,0))), VLOOKUP(CONCATENATE(MID($H384,1,LEN($H384)-2),"--*",$G384),'Question ClasseLeçonActTyprep'!$I:$L,4,0), IF(NOT(ISNA(VLOOKUP(CONCATENATE(MID($H384,1,LEN($H384)-4),"---*",$G384),'Question ClasseLeçonActTyprep'!$I:$L,4,0))), VLOOKUP(CONCATENATE(MID($H384,1,LEN($H384)-4),"---*",$G384),'Question ClasseLeçonActTyprep'!$I:$L,4,0), IF(NOT(ISNA(VLOOKUP(CONCATENATE(MID($H384,1,LEN($H384)-5),"----*",$G384),'Question ClasseLeçonActTyprep'!$I:$L,4,0))), VLOOKUP(CONCATENATE(MID($H384,1,LEN($H384)-6),"----*",$G384),'Question ClasseLeçonActTyprep'!$I:$L,4,0), 0))))</f>
        <v>0</v>
      </c>
      <c r="N384" s="86">
        <f t="shared" si="22"/>
        <v>0</v>
      </c>
      <c r="O384"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'Un exercice de type Memory', 'L''enfant doit comparer deux ensembles d''items de tailles différentes et dire lequel est le plus grand', '', 'M', '3', 'CP', 'CC', 'F');</v>
      </c>
    </row>
    <row r="385" spans="1:15" s="87" customFormat="1" ht="72.5" x14ac:dyDescent="0.35">
      <c r="A385" s="12" t="s">
        <v>77</v>
      </c>
      <c r="B385" s="85" t="s">
        <v>671</v>
      </c>
      <c r="C385" s="9" t="str">
        <f t="shared" si="20"/>
        <v>CP-CC</v>
      </c>
      <c r="D385" s="85" t="s">
        <v>640</v>
      </c>
      <c r="E385" s="85" t="str">
        <f>VLOOKUP(D385,'Phase apprent &amp; Nature activ'!A$11:B$14,2,0)</f>
        <v>Formalisation</v>
      </c>
      <c r="F385" s="85">
        <v>3</v>
      </c>
      <c r="G385" s="85" t="s">
        <v>835</v>
      </c>
      <c r="H385" s="85" t="str">
        <f t="shared" si="21"/>
        <v>CP-CC-F-3-T</v>
      </c>
      <c r="I385" s="48" t="str">
        <f>CONCATENATE(VLOOKUP(CONCATENATE(A385,"-",B385,"-",D385,"-",F385),'Activités par classe-leçon-nat'!G:H,2,0)," - ",E385)</f>
        <v>Apprendre la comparaison sur la base d'images (pour faire comprendre que ce n'est pas la taille de l'objet qui compte) - Formalisation</v>
      </c>
      <c r="J385" s="48" t="str">
        <f>VLOOKUP(CONCATENATE($A385,"-",$B385,"-",$D385,"-",$F385),'Activités par classe-leçon-nat'!G:J,3,0)</f>
        <v>L'enfant doit comparer deux ensembles d'items de tailles différentes et dire lequel est le plus grand</v>
      </c>
      <c r="K385" s="48" t="str">
        <f>VLOOKUP(G385,'Type Exo'!A:C,3,0)</f>
        <v>Un exercice à trous</v>
      </c>
      <c r="L385" s="48"/>
      <c r="M385" s="48">
        <f>IF(NOT(ISNA(VLOOKUP(CONCATENATE($H385,"-",$G385),'Question ClasseLeçonActTyprep'!$I:$L,4,0))), VLOOKUP(CONCATENATE($H385,"-",$G385),'Question ClasseLeçonActTyprep'!$I:$L,4,0), IF(NOT(ISNA(VLOOKUP(CONCATENATE(MID($H385,1,LEN($H385)-2),"--*",$G385),'Question ClasseLeçonActTyprep'!$I:$L,4,0))), VLOOKUP(CONCATENATE(MID($H385,1,LEN($H385)-2),"--*",$G385),'Question ClasseLeçonActTyprep'!$I:$L,4,0), IF(NOT(ISNA(VLOOKUP(CONCATENATE(MID($H385,1,LEN($H385)-4),"---*",$G385),'Question ClasseLeçonActTyprep'!$I:$L,4,0))), VLOOKUP(CONCATENATE(MID($H385,1,LEN($H385)-4),"---*",$G385),'Question ClasseLeçonActTyprep'!$I:$L,4,0), IF(NOT(ISNA(VLOOKUP(CONCATENATE(MID($H385,1,LEN($H385)-5),"----*",$G385),'Question ClasseLeçonActTyprep'!$I:$L,4,0))), VLOOKUP(CONCATENATE(MID($H385,1,LEN($H385)-6),"----*",$G385),'Question ClasseLeçonActTyprep'!$I:$L,4,0), 0))))</f>
        <v>0</v>
      </c>
      <c r="N385" s="86">
        <f t="shared" si="22"/>
        <v>0</v>
      </c>
      <c r="O385" s="93" t="str">
        <f t="shared" si="23"/>
        <v>INSERT INTO `activite_clnt` (nom, description, objectif, consigne, typrep, num_activite, fk_classe_id, fk_lesson_id, fk_natureactiv_id) VALUES ('Apprendre la comparaison sur la base d''images (pour faire comprendre que ce n''est pas la taille de l''objet qui compte) - Formalisation', 'Un exercice à trous', 'L''enfant doit comparer deux ensembles d''items de tailles différentes et dire lequel est le plus grand', '', 'T', '3', 'CP', 'CC', 'F');</v>
      </c>
    </row>
    <row r="386" spans="1:15" s="87" customFormat="1" ht="72.5" x14ac:dyDescent="0.35">
      <c r="A386" s="12" t="s">
        <v>77</v>
      </c>
      <c r="B386" s="85" t="s">
        <v>671</v>
      </c>
      <c r="C386" s="9" t="str">
        <f t="shared" ref="C386:C449" si="24">CONCATENATE(A386,"-",B386)</f>
        <v>CP-CC</v>
      </c>
      <c r="D386" s="85" t="s">
        <v>640</v>
      </c>
      <c r="E386" s="85" t="str">
        <f>VLOOKUP(D386,'Phase apprent &amp; Nature activ'!A$11:B$14,2,0)</f>
        <v>Formalisation</v>
      </c>
      <c r="F386" s="85">
        <v>4</v>
      </c>
      <c r="G386" s="85" t="s">
        <v>735</v>
      </c>
      <c r="H386" s="85" t="str">
        <f t="shared" ref="H386:H449" si="25">CONCATENATE($A386,"-",$B386,"-",$D386,"-",$F386,"-",G386)</f>
        <v>CP-CC-F-4-B1</v>
      </c>
      <c r="I386" s="48" t="str">
        <f>CONCATENATE(VLOOKUP(CONCATENATE(A386,"-",B386,"-",D386,"-",F386),'Activités par classe-leçon-nat'!G:H,2,0)," - ",E386)</f>
        <v>Apprendre la comparaison sur la base d'images (pour faire comprendre que ce n'est pas le poids de l'objet qui compte) - Formalisation</v>
      </c>
      <c r="J386" s="48" t="str">
        <f>VLOOKUP(CONCATENATE($A386,"-",$B386,"-",$D386,"-",$F386),'Activités par classe-leçon-nat'!G:J,3,0)</f>
        <v>L'enfant doit comparer deux ensembles d'items de poids différents et dire lequel est le plus grand</v>
      </c>
      <c r="K386" s="48" t="str">
        <f>VLOOKUP(G386,'Type Exo'!A:C,3,0)</f>
        <v>Exercice où il faut trouver la bonne réponse parmi 2 possibles</v>
      </c>
      <c r="L386" s="48"/>
      <c r="M386" s="48">
        <f>IF(NOT(ISNA(VLOOKUP(CONCATENATE($H386,"-",$G386),'Question ClasseLeçonActTyprep'!$I:$L,4,0))), VLOOKUP(CONCATENATE($H386,"-",$G386),'Question ClasseLeçonActTyprep'!$I:$L,4,0), IF(NOT(ISNA(VLOOKUP(CONCATENATE(MID($H386,1,LEN($H386)-2),"--*",$G386),'Question ClasseLeçonActTyprep'!$I:$L,4,0))), VLOOKUP(CONCATENATE(MID($H386,1,LEN($H386)-2),"--*",$G386),'Question ClasseLeçonActTyprep'!$I:$L,4,0), IF(NOT(ISNA(VLOOKUP(CONCATENATE(MID($H386,1,LEN($H386)-4),"---*",$G386),'Question ClasseLeçonActTyprep'!$I:$L,4,0))), VLOOKUP(CONCATENATE(MID($H386,1,LEN($H386)-4),"---*",$G386),'Question ClasseLeçonActTyprep'!$I:$L,4,0), IF(NOT(ISNA(VLOOKUP(CONCATENATE(MID($H386,1,LEN($H386)-5),"----*",$G386),'Question ClasseLeçonActTyprep'!$I:$L,4,0))), VLOOKUP(CONCATENATE(MID($H386,1,LEN($H386)-6),"----*",$G386),'Question ClasseLeçonActTyprep'!$I:$L,4,0), 0))))</f>
        <v>0</v>
      </c>
      <c r="N386" s="86">
        <f t="shared" ref="N386:N449" si="26">IF(L386&lt;&gt;"",L386,M386)</f>
        <v>0</v>
      </c>
      <c r="O386" s="93" t="str">
        <f t="shared" ref="O386:O449" si="27">CONCATENATE("INSERT INTO `activite_clnt` (nom, description, objectif, consigne, typrep, num_activite, fk_classe_id, fk_lesson_id, fk_natureactiv_id) VALUES ('",SUBSTITUTE(I386,"'","''"),"', '",SUBSTITUTE(K386,"'","''"),"', '",SUBSTITUTE(J386,"'","''"),"', '",SUBSTITUTE(L386,"'","''"),"', '",G386,"', '",F386,"', '",A386,"', '",B386,"', '",D386,"');")</f>
        <v>INSERT INTO `activite_clnt` (nom, description, objectif, consigne, typrep, num_activite, fk_classe_id, fk_lesson_id, fk_natureactiv_id) VALUES ('Apprendre la comparaison sur la base d''images (pour faire comprendre que ce n''est pas le poids de l''objet qui compte) - Formalisation', 'Exercice où il faut trouver la bonne réponse parmi 2 possibles', 'L''enfant doit comparer deux ensembles d''items de poids différents et dire lequel est le plus grand', '', 'B1', '4', 'CP', 'CC', 'F');</v>
      </c>
    </row>
    <row r="387" spans="1:15" s="87" customFormat="1" ht="72.5" x14ac:dyDescent="0.35">
      <c r="A387" s="12" t="s">
        <v>77</v>
      </c>
      <c r="B387" s="85" t="s">
        <v>671</v>
      </c>
      <c r="C387" s="9" t="str">
        <f t="shared" si="24"/>
        <v>CP-CC</v>
      </c>
      <c r="D387" s="85" t="s">
        <v>640</v>
      </c>
      <c r="E387" s="85" t="str">
        <f>VLOOKUP(D387,'Phase apprent &amp; Nature activ'!A$11:B$14,2,0)</f>
        <v>Formalisation</v>
      </c>
      <c r="F387" s="85">
        <v>4</v>
      </c>
      <c r="G387" s="85" t="s">
        <v>951</v>
      </c>
      <c r="H387" s="85" t="str">
        <f t="shared" si="25"/>
        <v>CP-CC-F-4-B2</v>
      </c>
      <c r="I387" s="48" t="str">
        <f>CONCATENATE(VLOOKUP(CONCATENATE(A387,"-",B387,"-",D387,"-",F387),'Activités par classe-leçon-nat'!G:H,2,0)," - ",E387)</f>
        <v>Apprendre la comparaison sur la base d'images (pour faire comprendre que ce n'est pas le poids de l'objet qui compte) - Formalisation</v>
      </c>
      <c r="J387" s="48" t="str">
        <f>VLOOKUP(CONCATENATE($A387,"-",$B387,"-",$D387,"-",$F387),'Activités par classe-leçon-nat'!G:J,3,0)</f>
        <v>L'enfant doit comparer deux ensembles d'items de poids différents et dire lequel est le plus grand</v>
      </c>
      <c r="K387" s="48" t="str">
        <f>VLOOKUP(G387,'Type Exo'!A:C,3,0)</f>
        <v>Exercice où il faut trouver la bonne réponse parmi 2 possibles (question alternative)</v>
      </c>
      <c r="L387" s="48"/>
      <c r="M387" s="48">
        <f>IF(NOT(ISNA(VLOOKUP(CONCATENATE($H387,"-",$G387),'Question ClasseLeçonActTyprep'!$I:$L,4,0))), VLOOKUP(CONCATENATE($H387,"-",$G387),'Question ClasseLeçonActTyprep'!$I:$L,4,0), IF(NOT(ISNA(VLOOKUP(CONCATENATE(MID($H387,1,LEN($H387)-2),"--*",$G387),'Question ClasseLeçonActTyprep'!$I:$L,4,0))), VLOOKUP(CONCATENATE(MID($H387,1,LEN($H387)-2),"--*",$G387),'Question ClasseLeçonActTyprep'!$I:$L,4,0), IF(NOT(ISNA(VLOOKUP(CONCATENATE(MID($H387,1,LEN($H387)-4),"---*",$G387),'Question ClasseLeçonActTyprep'!$I:$L,4,0))), VLOOKUP(CONCATENATE(MID($H387,1,LEN($H387)-4),"---*",$G387),'Question ClasseLeçonActTyprep'!$I:$L,4,0), IF(NOT(ISNA(VLOOKUP(CONCATENATE(MID($H387,1,LEN($H387)-5),"----*",$G387),'Question ClasseLeçonActTyprep'!$I:$L,4,0))), VLOOKUP(CONCATENATE(MID($H387,1,LEN($H387)-6),"----*",$G387),'Question ClasseLeçonActTyprep'!$I:$L,4,0), 0))))</f>
        <v>0</v>
      </c>
      <c r="N387" s="86">
        <f t="shared" si="26"/>
        <v>0</v>
      </c>
      <c r="O387" s="93" t="str">
        <f t="shared" si="27"/>
        <v>INSERT INTO `activite_clnt` (nom, description, objectif, consigne, typrep, num_activite, fk_classe_id, fk_lesson_id, fk_natureactiv_id) VALUES ('Apprendre la comparaison sur la base d''images (pour faire comprendre que ce n''est pas le poids de l''objet qui compte) - Formalisation', 'Exercice où il faut trouver la bonne réponse parmi 2 possibles (question alternative)', 'L''enfant doit comparer deux ensembles d''items de poids différents et dire lequel est le plus grand', '', 'B2', '4', 'CP', 'CC', 'F');</v>
      </c>
    </row>
    <row r="388" spans="1:15" s="87" customFormat="1" ht="72.5" x14ac:dyDescent="0.35">
      <c r="A388" s="12" t="s">
        <v>77</v>
      </c>
      <c r="B388" s="85" t="s">
        <v>671</v>
      </c>
      <c r="C388" s="9" t="str">
        <f t="shared" si="24"/>
        <v>CP-CC</v>
      </c>
      <c r="D388" s="85" t="s">
        <v>640</v>
      </c>
      <c r="E388" s="85" t="str">
        <f>VLOOKUP(D388,'Phase apprent &amp; Nature activ'!A$11:B$14,2,0)</f>
        <v>Formalisation</v>
      </c>
      <c r="F388" s="85">
        <v>4</v>
      </c>
      <c r="G388" s="85" t="s">
        <v>952</v>
      </c>
      <c r="H388" s="85" t="str">
        <f t="shared" si="25"/>
        <v>CP-CC-F-4-Q1</v>
      </c>
      <c r="I388" s="48" t="str">
        <f>CONCATENATE(VLOOKUP(CONCATENATE(A388,"-",B388,"-",D388,"-",F388),'Activités par classe-leçon-nat'!G:H,2,0)," - ",E388)</f>
        <v>Apprendre la comparaison sur la base d'images (pour faire comprendre que ce n'est pas le poids de l'objet qui compte) - Formalisation</v>
      </c>
      <c r="J388" s="48" t="str">
        <f>VLOOKUP(CONCATENATE($A388,"-",$B388,"-",$D388,"-",$F388),'Activités par classe-leçon-nat'!G:J,3,0)</f>
        <v>L'enfant doit comparer deux ensembles d'items de poids différents et dire lequel est le plus grand</v>
      </c>
      <c r="K388" s="48" t="str">
        <f>VLOOKUP(G388,'Type Exo'!A:C,3,0)</f>
        <v>Un exercice de type QCM</v>
      </c>
      <c r="L388" s="48"/>
      <c r="M388" s="48">
        <f>IF(NOT(ISNA(VLOOKUP(CONCATENATE($H388,"-",$G388),'Question ClasseLeçonActTyprep'!$I:$L,4,0))), VLOOKUP(CONCATENATE($H388,"-",$G388),'Question ClasseLeçonActTyprep'!$I:$L,4,0), IF(NOT(ISNA(VLOOKUP(CONCATENATE(MID($H388,1,LEN($H388)-2),"--*",$G388),'Question ClasseLeçonActTyprep'!$I:$L,4,0))), VLOOKUP(CONCATENATE(MID($H388,1,LEN($H388)-2),"--*",$G388),'Question ClasseLeçonActTyprep'!$I:$L,4,0), IF(NOT(ISNA(VLOOKUP(CONCATENATE(MID($H388,1,LEN($H388)-4),"---*",$G388),'Question ClasseLeçonActTyprep'!$I:$L,4,0))), VLOOKUP(CONCATENATE(MID($H388,1,LEN($H388)-4),"---*",$G388),'Question ClasseLeçonActTyprep'!$I:$L,4,0), IF(NOT(ISNA(VLOOKUP(CONCATENATE(MID($H388,1,LEN($H388)-5),"----*",$G388),'Question ClasseLeçonActTyprep'!$I:$L,4,0))), VLOOKUP(CONCATENATE(MID($H388,1,LEN($H388)-6),"----*",$G388),'Question ClasseLeçonActTyprep'!$I:$L,4,0), 0))))</f>
        <v>0</v>
      </c>
      <c r="N388" s="86">
        <f t="shared" si="26"/>
        <v>0</v>
      </c>
      <c r="O388" s="93" t="str">
        <f t="shared" si="27"/>
        <v>INSERT INTO `activite_clnt` (nom, description, objectif, consigne, typrep, num_activite, fk_classe_id, fk_lesson_id, fk_natureactiv_id) VALUES ('Apprendre la comparaison sur la base d''images (pour faire comprendre que ce n''est pas le poids de l''objet qui compte) - Formalisation', 'Un exercice de type QCM', 'L''enfant doit comparer deux ensembles d''items de poids différents et dire lequel est le plus grand', '', 'Q1', '4', 'CP', 'CC', 'F');</v>
      </c>
    </row>
    <row r="389" spans="1:15" s="87" customFormat="1" ht="72.5" x14ac:dyDescent="0.35">
      <c r="A389" s="12" t="s">
        <v>77</v>
      </c>
      <c r="B389" s="85" t="s">
        <v>671</v>
      </c>
      <c r="C389" s="9" t="str">
        <f t="shared" si="24"/>
        <v>CP-CC</v>
      </c>
      <c r="D389" s="85" t="s">
        <v>640</v>
      </c>
      <c r="E389" s="85" t="str">
        <f>VLOOKUP(D389,'Phase apprent &amp; Nature activ'!A$11:B$14,2,0)</f>
        <v>Formalisation</v>
      </c>
      <c r="F389" s="85">
        <v>4</v>
      </c>
      <c r="G389" s="85" t="s">
        <v>953</v>
      </c>
      <c r="H389" s="85" t="str">
        <f t="shared" si="25"/>
        <v>CP-CC-F-4-Q2</v>
      </c>
      <c r="I389" s="48" t="str">
        <f>CONCATENATE(VLOOKUP(CONCATENATE(A389,"-",B389,"-",D389,"-",F389),'Activités par classe-leçon-nat'!G:H,2,0)," - ",E389)</f>
        <v>Apprendre la comparaison sur la base d'images (pour faire comprendre que ce n'est pas le poids de l'objet qui compte) - Formalisation</v>
      </c>
      <c r="J389" s="48" t="str">
        <f>VLOOKUP(CONCATENATE($A389,"-",$B389,"-",$D389,"-",$F389),'Activités par classe-leçon-nat'!G:J,3,0)</f>
        <v>L'enfant doit comparer deux ensembles d'items de poids différents et dire lequel est le plus grand</v>
      </c>
      <c r="K389" s="48" t="str">
        <f>VLOOKUP(G389,'Type Exo'!A:C,3,0)</f>
        <v>Un exercice de type QCM (question alternative / trouver l'intrus)</v>
      </c>
      <c r="L389" s="48"/>
      <c r="M389" s="48">
        <f>IF(NOT(ISNA(VLOOKUP(CONCATENATE($H389,"-",$G389),'Question ClasseLeçonActTyprep'!$I:$L,4,0))), VLOOKUP(CONCATENATE($H389,"-",$G389),'Question ClasseLeçonActTyprep'!$I:$L,4,0), IF(NOT(ISNA(VLOOKUP(CONCATENATE(MID($H389,1,LEN($H389)-2),"--*",$G389),'Question ClasseLeçonActTyprep'!$I:$L,4,0))), VLOOKUP(CONCATENATE(MID($H389,1,LEN($H389)-2),"--*",$G389),'Question ClasseLeçonActTyprep'!$I:$L,4,0), IF(NOT(ISNA(VLOOKUP(CONCATENATE(MID($H389,1,LEN($H389)-4),"---*",$G389),'Question ClasseLeçonActTyprep'!$I:$L,4,0))), VLOOKUP(CONCATENATE(MID($H389,1,LEN($H389)-4),"---*",$G389),'Question ClasseLeçonActTyprep'!$I:$L,4,0), IF(NOT(ISNA(VLOOKUP(CONCATENATE(MID($H389,1,LEN($H389)-5),"----*",$G389),'Question ClasseLeçonActTyprep'!$I:$L,4,0))), VLOOKUP(CONCATENATE(MID($H389,1,LEN($H389)-6),"----*",$G389),'Question ClasseLeçonActTyprep'!$I:$L,4,0), 0))))</f>
        <v>0</v>
      </c>
      <c r="N389" s="86">
        <f t="shared" si="26"/>
        <v>0</v>
      </c>
      <c r="O389" s="93" t="str">
        <f t="shared" si="27"/>
        <v>INSERT INTO `activite_clnt` (nom, description, objectif, consigne, typrep, num_activite, fk_classe_id, fk_lesson_id, fk_natureactiv_id) VALUES ('Apprendre la comparaison sur la base d''images (pour faire comprendre que ce n''est pas le poids de l''objet qui compte) - Formalisation', 'Un exercice de type QCM (question alternative / trouver l''intrus)', 'L''enfant doit comparer deux ensembles d''items de poids différents et dire lequel est le plus grand', '', 'Q2', '4', 'CP', 'CC', 'F');</v>
      </c>
    </row>
    <row r="390" spans="1:15" s="87" customFormat="1" ht="72.5" x14ac:dyDescent="0.35">
      <c r="A390" s="12" t="s">
        <v>77</v>
      </c>
      <c r="B390" s="85" t="s">
        <v>671</v>
      </c>
      <c r="C390" s="9" t="str">
        <f t="shared" si="24"/>
        <v>CP-CC</v>
      </c>
      <c r="D390" s="85" t="s">
        <v>640</v>
      </c>
      <c r="E390" s="85" t="str">
        <f>VLOOKUP(D390,'Phase apprent &amp; Nature activ'!A$11:B$14,2,0)</f>
        <v>Formalisation</v>
      </c>
      <c r="F390" s="85">
        <v>4</v>
      </c>
      <c r="G390" s="85" t="s">
        <v>628</v>
      </c>
      <c r="H390" s="85" t="str">
        <f t="shared" si="25"/>
        <v>CP-CC-F-4-P</v>
      </c>
      <c r="I390" s="48" t="str">
        <f>CONCATENATE(VLOOKUP(CONCATENATE(A390,"-",B390,"-",D390,"-",F390),'Activités par classe-leçon-nat'!G:H,2,0)," - ",E390)</f>
        <v>Apprendre la comparaison sur la base d'images (pour faire comprendre que ce n'est pas le poids de l'objet qui compte) - Formalisation</v>
      </c>
      <c r="J390" s="48" t="str">
        <f>VLOOKUP(CONCATENATE($A390,"-",$B390,"-",$D390,"-",$F390),'Activités par classe-leçon-nat'!G:J,3,0)</f>
        <v>L'enfant doit comparer deux ensembles d'items de poids différents et dire lequel est le plus grand</v>
      </c>
      <c r="K390" s="48" t="str">
        <f>VLOOKUP(G390,'Type Exo'!A:C,3,0)</f>
        <v>Un exercice où il faut relier des items entre eux par paire</v>
      </c>
      <c r="L390" s="48"/>
      <c r="M390" s="48">
        <f>IF(NOT(ISNA(VLOOKUP(CONCATENATE($H390,"-",$G390),'Question ClasseLeçonActTyprep'!$I:$L,4,0))), VLOOKUP(CONCATENATE($H390,"-",$G390),'Question ClasseLeçonActTyprep'!$I:$L,4,0), IF(NOT(ISNA(VLOOKUP(CONCATENATE(MID($H390,1,LEN($H390)-2),"--*",$G390),'Question ClasseLeçonActTyprep'!$I:$L,4,0))), VLOOKUP(CONCATENATE(MID($H390,1,LEN($H390)-2),"--*",$G390),'Question ClasseLeçonActTyprep'!$I:$L,4,0), IF(NOT(ISNA(VLOOKUP(CONCATENATE(MID($H390,1,LEN($H390)-4),"---*",$G390),'Question ClasseLeçonActTyprep'!$I:$L,4,0))), VLOOKUP(CONCATENATE(MID($H390,1,LEN($H390)-4),"---*",$G390),'Question ClasseLeçonActTyprep'!$I:$L,4,0), IF(NOT(ISNA(VLOOKUP(CONCATENATE(MID($H390,1,LEN($H390)-5),"----*",$G390),'Question ClasseLeçonActTyprep'!$I:$L,4,0))), VLOOKUP(CONCATENATE(MID($H390,1,LEN($H390)-6),"----*",$G390),'Question ClasseLeçonActTyprep'!$I:$L,4,0), 0))))</f>
        <v>0</v>
      </c>
      <c r="N390" s="86">
        <f t="shared" si="26"/>
        <v>0</v>
      </c>
      <c r="O390" s="93" t="str">
        <f t="shared" si="27"/>
        <v>INSERT INTO `activite_clnt` (nom, description, objectif, consigne, typrep, num_activite, fk_classe_id, fk_lesson_id, fk_natureactiv_id) VALUES ('Apprendre la comparaison sur la base d''images (pour faire comprendre que ce n''est pas le poids de l''objet qui compte) - Formalisation', 'Un exercice où il faut relier des items entre eux par paire', 'L''enfant doit comparer deux ensembles d''items de poids différents et dire lequel est le plus grand', '', 'P', '4', 'CP', 'CC', 'F');</v>
      </c>
    </row>
    <row r="391" spans="1:15" s="87" customFormat="1" ht="72.5" x14ac:dyDescent="0.35">
      <c r="A391" s="12" t="s">
        <v>77</v>
      </c>
      <c r="B391" s="85" t="s">
        <v>671</v>
      </c>
      <c r="C391" s="9" t="str">
        <f t="shared" si="24"/>
        <v>CP-CC</v>
      </c>
      <c r="D391" s="85" t="s">
        <v>640</v>
      </c>
      <c r="E391" s="85" t="str">
        <f>VLOOKUP(D391,'Phase apprent &amp; Nature activ'!A$11:B$14,2,0)</f>
        <v>Formalisation</v>
      </c>
      <c r="F391" s="85">
        <v>4</v>
      </c>
      <c r="G391" s="85" t="s">
        <v>87</v>
      </c>
      <c r="H391" s="85" t="str">
        <f t="shared" si="25"/>
        <v>CP-CC-F-4-M</v>
      </c>
      <c r="I391" s="48" t="str">
        <f>CONCATENATE(VLOOKUP(CONCATENATE(A391,"-",B391,"-",D391,"-",F391),'Activités par classe-leçon-nat'!G:H,2,0)," - ",E391)</f>
        <v>Apprendre la comparaison sur la base d'images (pour faire comprendre que ce n'est pas le poids de l'objet qui compte) - Formalisation</v>
      </c>
      <c r="J391" s="48" t="str">
        <f>VLOOKUP(CONCATENATE($A391,"-",$B391,"-",$D391,"-",$F391),'Activités par classe-leçon-nat'!G:J,3,0)</f>
        <v>L'enfant doit comparer deux ensembles d'items de poids différents et dire lequel est le plus grand</v>
      </c>
      <c r="K391" s="48" t="str">
        <f>VLOOKUP(G391,'Type Exo'!A:C,3,0)</f>
        <v>Un exercice de type Memory</v>
      </c>
      <c r="L391" s="48"/>
      <c r="M391" s="48">
        <f>IF(NOT(ISNA(VLOOKUP(CONCATENATE($H391,"-",$G391),'Question ClasseLeçonActTyprep'!$I:$L,4,0))), VLOOKUP(CONCATENATE($H391,"-",$G391),'Question ClasseLeçonActTyprep'!$I:$L,4,0), IF(NOT(ISNA(VLOOKUP(CONCATENATE(MID($H391,1,LEN($H391)-2),"--*",$G391),'Question ClasseLeçonActTyprep'!$I:$L,4,0))), VLOOKUP(CONCATENATE(MID($H391,1,LEN($H391)-2),"--*",$G391),'Question ClasseLeçonActTyprep'!$I:$L,4,0), IF(NOT(ISNA(VLOOKUP(CONCATENATE(MID($H391,1,LEN($H391)-4),"---*",$G391),'Question ClasseLeçonActTyprep'!$I:$L,4,0))), VLOOKUP(CONCATENATE(MID($H391,1,LEN($H391)-4),"---*",$G391),'Question ClasseLeçonActTyprep'!$I:$L,4,0), IF(NOT(ISNA(VLOOKUP(CONCATENATE(MID($H391,1,LEN($H391)-5),"----*",$G391),'Question ClasseLeçonActTyprep'!$I:$L,4,0))), VLOOKUP(CONCATENATE(MID($H391,1,LEN($H391)-6),"----*",$G391),'Question ClasseLeçonActTyprep'!$I:$L,4,0), 0))))</f>
        <v>0</v>
      </c>
      <c r="N391" s="86">
        <f t="shared" si="26"/>
        <v>0</v>
      </c>
      <c r="O391" s="93" t="str">
        <f t="shared" si="27"/>
        <v>INSERT INTO `activite_clnt` (nom, description, objectif, consigne, typrep, num_activite, fk_classe_id, fk_lesson_id, fk_natureactiv_id) VALUES ('Apprendre la comparaison sur la base d''images (pour faire comprendre que ce n''est pas le poids de l''objet qui compte) - Formalisation', 'Un exercice de type Memory', 'L''enfant doit comparer deux ensembles d''items de poids différents et dire lequel est le plus grand', '', 'M', '4', 'CP', 'CC', 'F');</v>
      </c>
    </row>
    <row r="392" spans="1:15" s="87" customFormat="1" ht="72.5" x14ac:dyDescent="0.35">
      <c r="A392" s="12" t="s">
        <v>77</v>
      </c>
      <c r="B392" s="85" t="s">
        <v>671</v>
      </c>
      <c r="C392" s="9" t="str">
        <f t="shared" si="24"/>
        <v>CP-CC</v>
      </c>
      <c r="D392" s="85" t="s">
        <v>640</v>
      </c>
      <c r="E392" s="85" t="str">
        <f>VLOOKUP(D392,'Phase apprent &amp; Nature activ'!A$11:B$14,2,0)</f>
        <v>Formalisation</v>
      </c>
      <c r="F392" s="85">
        <v>4</v>
      </c>
      <c r="G392" s="85" t="s">
        <v>835</v>
      </c>
      <c r="H392" s="85" t="str">
        <f t="shared" si="25"/>
        <v>CP-CC-F-4-T</v>
      </c>
      <c r="I392" s="48" t="str">
        <f>CONCATENATE(VLOOKUP(CONCATENATE(A392,"-",B392,"-",D392,"-",F392),'Activités par classe-leçon-nat'!G:H,2,0)," - ",E392)</f>
        <v>Apprendre la comparaison sur la base d'images (pour faire comprendre que ce n'est pas le poids de l'objet qui compte) - Formalisation</v>
      </c>
      <c r="J392" s="48" t="str">
        <f>VLOOKUP(CONCATENATE($A392,"-",$B392,"-",$D392,"-",$F392),'Activités par classe-leçon-nat'!G:J,3,0)</f>
        <v>L'enfant doit comparer deux ensembles d'items de poids différents et dire lequel est le plus grand</v>
      </c>
      <c r="K392" s="48" t="str">
        <f>VLOOKUP(G392,'Type Exo'!A:C,3,0)</f>
        <v>Un exercice à trous</v>
      </c>
      <c r="L392" s="48"/>
      <c r="M392" s="48">
        <f>IF(NOT(ISNA(VLOOKUP(CONCATENATE($H392,"-",$G392),'Question ClasseLeçonActTyprep'!$I:$L,4,0))), VLOOKUP(CONCATENATE($H392,"-",$G392),'Question ClasseLeçonActTyprep'!$I:$L,4,0), IF(NOT(ISNA(VLOOKUP(CONCATENATE(MID($H392,1,LEN($H392)-2),"--*",$G392),'Question ClasseLeçonActTyprep'!$I:$L,4,0))), VLOOKUP(CONCATENATE(MID($H392,1,LEN($H392)-2),"--*",$G392),'Question ClasseLeçonActTyprep'!$I:$L,4,0), IF(NOT(ISNA(VLOOKUP(CONCATENATE(MID($H392,1,LEN($H392)-4),"---*",$G392),'Question ClasseLeçonActTyprep'!$I:$L,4,0))), VLOOKUP(CONCATENATE(MID($H392,1,LEN($H392)-4),"---*",$G392),'Question ClasseLeçonActTyprep'!$I:$L,4,0), IF(NOT(ISNA(VLOOKUP(CONCATENATE(MID($H392,1,LEN($H392)-5),"----*",$G392),'Question ClasseLeçonActTyprep'!$I:$L,4,0))), VLOOKUP(CONCATENATE(MID($H392,1,LEN($H392)-6),"----*",$G392),'Question ClasseLeçonActTyprep'!$I:$L,4,0), 0))))</f>
        <v>0</v>
      </c>
      <c r="N392" s="86">
        <f t="shared" si="26"/>
        <v>0</v>
      </c>
      <c r="O392" s="93" t="str">
        <f t="shared" si="27"/>
        <v>INSERT INTO `activite_clnt` (nom, description, objectif, consigne, typrep, num_activite, fk_classe_id, fk_lesson_id, fk_natureactiv_id) VALUES ('Apprendre la comparaison sur la base d''images (pour faire comprendre que ce n''est pas le poids de l''objet qui compte) - Formalisation', 'Un exercice à trous', 'L''enfant doit comparer deux ensembles d''items de poids différents et dire lequel est le plus grand', '', 'T', '4', 'CP', 'CC', 'F');</v>
      </c>
    </row>
    <row r="393" spans="1:15" s="87" customFormat="1" ht="72.5" x14ac:dyDescent="0.35">
      <c r="A393" s="12" t="s">
        <v>77</v>
      </c>
      <c r="B393" s="85" t="s">
        <v>671</v>
      </c>
      <c r="C393" s="9" t="str">
        <f t="shared" si="24"/>
        <v>CP-CC</v>
      </c>
      <c r="D393" s="85" t="s">
        <v>628</v>
      </c>
      <c r="E393" s="85" t="str">
        <f>VLOOKUP(D393,'Phase apprent &amp; Nature activ'!A$11:B$14,2,0)</f>
        <v>Problème</v>
      </c>
      <c r="F393" s="85">
        <v>1</v>
      </c>
      <c r="G393" s="85" t="s">
        <v>735</v>
      </c>
      <c r="H393" s="85" t="str">
        <f t="shared" si="25"/>
        <v>CP-CC-P-1-B1</v>
      </c>
      <c r="I393" s="48" t="str">
        <f>CONCATENATE(VLOOKUP(CONCATENATE(A393,"-",B393,"-",D393,"-",F393),'Activités par classe-leçon-nat'!G:H,2,0)," - ",E393)</f>
        <v>Apprendre la conservation des quantités - Problème</v>
      </c>
      <c r="J393" s="48" t="str">
        <f>VLOOKUP(CONCATENATE($A393,"-",$B393,"-",$D393,"-",$F393),'Activités par classe-leçon-nat'!G:J,3,0)</f>
        <v>L'enfant doit comprendre qu'en déplaçant les objets (d'une main à l'autre, d'une boîte à l'autre) leur nombre ne change pas; L'enfant doit comprendre qu'en changeant les caractéristiques (taille, poids), la quantité ne change pas</v>
      </c>
      <c r="K393" s="48" t="str">
        <f>VLOOKUP(G393,'Type Exo'!A:C,3,0)</f>
        <v>Exercice où il faut trouver la bonne réponse parmi 2 possibles</v>
      </c>
      <c r="L393" s="48"/>
      <c r="M393" s="48">
        <f>IF(NOT(ISNA(VLOOKUP(CONCATENATE($H393,"-",$G393),'Question ClasseLeçonActTyprep'!$I:$L,4,0))), VLOOKUP(CONCATENATE($H393,"-",$G393),'Question ClasseLeçonActTyprep'!$I:$L,4,0), IF(NOT(ISNA(VLOOKUP(CONCATENATE(MID($H393,1,LEN($H393)-2),"--*",$G393),'Question ClasseLeçonActTyprep'!$I:$L,4,0))), VLOOKUP(CONCATENATE(MID($H393,1,LEN($H393)-2),"--*",$G393),'Question ClasseLeçonActTyprep'!$I:$L,4,0), IF(NOT(ISNA(VLOOKUP(CONCATENATE(MID($H393,1,LEN($H393)-4),"---*",$G393),'Question ClasseLeçonActTyprep'!$I:$L,4,0))), VLOOKUP(CONCATENATE(MID($H393,1,LEN($H393)-4),"---*",$G393),'Question ClasseLeçonActTyprep'!$I:$L,4,0), IF(NOT(ISNA(VLOOKUP(CONCATENATE(MID($H393,1,LEN($H393)-5),"----*",$G393),'Question ClasseLeçonActTyprep'!$I:$L,4,0))), VLOOKUP(CONCATENATE(MID($H393,1,LEN($H393)-6),"----*",$G393),'Question ClasseLeçonActTyprep'!$I:$L,4,0), 0))))</f>
        <v>0</v>
      </c>
      <c r="N393" s="86">
        <f t="shared" si="26"/>
        <v>0</v>
      </c>
      <c r="O393" s="93" t="str">
        <f t="shared" si="27"/>
        <v>INSERT INTO `activite_clnt` (nom, description, objectif, consigne, typrep, num_activite, fk_classe_id, fk_lesson_id, fk_natureactiv_id) VALUES ('Apprendre la conservation des quantités - Problème', 'Exercice où il faut trouver la bonne réponse parmi 2 possibles', 'L''enfant doit comprendre qu''en déplaçant les objets (d''une main à l''autre, d''une boîte à l''autre) leur nombre ne change pas; L''enfant doit comprendre qu''en changeant les caractéristiques (taille, poids), la quantité ne change pas', '', 'B1', '1', 'CP', 'CC', 'P');</v>
      </c>
    </row>
    <row r="394" spans="1:15" s="87" customFormat="1" ht="72.5" x14ac:dyDescent="0.35">
      <c r="A394" s="12" t="s">
        <v>77</v>
      </c>
      <c r="B394" s="85" t="s">
        <v>671</v>
      </c>
      <c r="C394" s="9" t="str">
        <f t="shared" si="24"/>
        <v>CP-CC</v>
      </c>
      <c r="D394" s="85" t="s">
        <v>628</v>
      </c>
      <c r="E394" s="85" t="str">
        <f>VLOOKUP(D394,'Phase apprent &amp; Nature activ'!A$11:B$14,2,0)</f>
        <v>Problème</v>
      </c>
      <c r="F394" s="85">
        <v>1</v>
      </c>
      <c r="G394" s="85" t="s">
        <v>952</v>
      </c>
      <c r="H394" s="85" t="str">
        <f t="shared" si="25"/>
        <v>CP-CC-P-1-Q1</v>
      </c>
      <c r="I394" s="48" t="str">
        <f>CONCATENATE(VLOOKUP(CONCATENATE(A394,"-",B394,"-",D394,"-",F394),'Activités par classe-leçon-nat'!G:H,2,0)," - ",E394)</f>
        <v>Apprendre la conservation des quantités - Problème</v>
      </c>
      <c r="J394" s="48" t="str">
        <f>VLOOKUP(CONCATENATE($A394,"-",$B394,"-",$D394,"-",$F394),'Activités par classe-leçon-nat'!G:J,3,0)</f>
        <v>L'enfant doit comprendre qu'en déplaçant les objets (d'une main à l'autre, d'une boîte à l'autre) leur nombre ne change pas; L'enfant doit comprendre qu'en changeant les caractéristiques (taille, poids), la quantité ne change pas</v>
      </c>
      <c r="K394" s="48" t="str">
        <f>VLOOKUP(G394,'Type Exo'!A:C,3,0)</f>
        <v>Un exercice de type QCM</v>
      </c>
      <c r="L394" s="48"/>
      <c r="M394" s="48">
        <f>IF(NOT(ISNA(VLOOKUP(CONCATENATE($H394,"-",$G394),'Question ClasseLeçonActTyprep'!$I:$L,4,0))), VLOOKUP(CONCATENATE($H394,"-",$G394),'Question ClasseLeçonActTyprep'!$I:$L,4,0), IF(NOT(ISNA(VLOOKUP(CONCATENATE(MID($H394,1,LEN($H394)-2),"--*",$G394),'Question ClasseLeçonActTyprep'!$I:$L,4,0))), VLOOKUP(CONCATENATE(MID($H394,1,LEN($H394)-2),"--*",$G394),'Question ClasseLeçonActTyprep'!$I:$L,4,0), IF(NOT(ISNA(VLOOKUP(CONCATENATE(MID($H394,1,LEN($H394)-4),"---*",$G394),'Question ClasseLeçonActTyprep'!$I:$L,4,0))), VLOOKUP(CONCATENATE(MID($H394,1,LEN($H394)-4),"---*",$G394),'Question ClasseLeçonActTyprep'!$I:$L,4,0), IF(NOT(ISNA(VLOOKUP(CONCATENATE(MID($H394,1,LEN($H394)-5),"----*",$G394),'Question ClasseLeçonActTyprep'!$I:$L,4,0))), VLOOKUP(CONCATENATE(MID($H394,1,LEN($H394)-6),"----*",$G394),'Question ClasseLeçonActTyprep'!$I:$L,4,0), 0))))</f>
        <v>0</v>
      </c>
      <c r="N394" s="86">
        <f t="shared" si="26"/>
        <v>0</v>
      </c>
      <c r="O394" s="93" t="str">
        <f t="shared" si="27"/>
        <v>INSERT INTO `activite_clnt` (nom, description, objectif, consigne, typrep, num_activite, fk_classe_id, fk_lesson_id, fk_natureactiv_id) VALUES ('Apprendre la conservation des quantités - Problème', 'Un exercice de type QCM', 'L''enfant doit comprendre qu''en déplaçant les objets (d''une main à l''autre, d''une boîte à l''autre) leur nombre ne change pas; L''enfant doit comprendre qu''en changeant les caractéristiques (taille, poids), la quantité ne change pas', '', 'Q1', '1', 'CP', 'CC', 'P');</v>
      </c>
    </row>
    <row r="395" spans="1:15" s="87" customFormat="1" ht="87" x14ac:dyDescent="0.35">
      <c r="A395" s="12" t="s">
        <v>77</v>
      </c>
      <c r="B395" s="85" t="s">
        <v>671</v>
      </c>
      <c r="C395" s="9" t="str">
        <f t="shared" si="24"/>
        <v>CP-CC</v>
      </c>
      <c r="D395" s="85" t="s">
        <v>628</v>
      </c>
      <c r="E395" s="85" t="str">
        <f>VLOOKUP(D395,'Phase apprent &amp; Nature activ'!A$11:B$14,2,0)</f>
        <v>Problème</v>
      </c>
      <c r="F395" s="85">
        <v>2</v>
      </c>
      <c r="G395" s="85" t="s">
        <v>735</v>
      </c>
      <c r="H395" s="85" t="str">
        <f t="shared" si="25"/>
        <v>CP-CC-P-2-B1</v>
      </c>
      <c r="I395" s="48" t="str">
        <f>CONCATENATE(VLOOKUP(CONCATENATE(A395,"-",B395,"-",D395,"-",F395),'Activités par classe-leçon-nat'!G:H,2,0)," - ",E395)</f>
        <v>Transfert de la comparaison/classification : apprendre à comparer et à classer les ensembles par la quantité (nombre d'éléments), par taille (longueur) - Problème</v>
      </c>
      <c r="J395" s="48" t="str">
        <f>VLOOKUP(CONCATENATE($A395,"-",$B395,"-",$D395,"-",$F395),'Activités par classe-leçon-nat'!G:J,3,0)</f>
        <v>L'enfant doit transposer les compétences de comparaison et de classification selon d'autres critères mesurables que la quantité (longueur, poids)</v>
      </c>
      <c r="K395" s="48" t="str">
        <f>VLOOKUP(G395,'Type Exo'!A:C,3,0)</f>
        <v>Exercice où il faut trouver la bonne réponse parmi 2 possibles</v>
      </c>
      <c r="L395" s="48"/>
      <c r="M395" s="48">
        <f>IF(NOT(ISNA(VLOOKUP(CONCATENATE($H395,"-",$G395),'Question ClasseLeçonActTyprep'!$I:$L,4,0))), VLOOKUP(CONCATENATE($H395,"-",$G395),'Question ClasseLeçonActTyprep'!$I:$L,4,0), IF(NOT(ISNA(VLOOKUP(CONCATENATE(MID($H395,1,LEN($H395)-2),"--*",$G395),'Question ClasseLeçonActTyprep'!$I:$L,4,0))), VLOOKUP(CONCATENATE(MID($H395,1,LEN($H395)-2),"--*",$G395),'Question ClasseLeçonActTyprep'!$I:$L,4,0), IF(NOT(ISNA(VLOOKUP(CONCATENATE(MID($H395,1,LEN($H395)-4),"---*",$G395),'Question ClasseLeçonActTyprep'!$I:$L,4,0))), VLOOKUP(CONCATENATE(MID($H395,1,LEN($H395)-4),"---*",$G395),'Question ClasseLeçonActTyprep'!$I:$L,4,0), IF(NOT(ISNA(VLOOKUP(CONCATENATE(MID($H395,1,LEN($H395)-5),"----*",$G395),'Question ClasseLeçonActTyprep'!$I:$L,4,0))), VLOOKUP(CONCATENATE(MID($H395,1,LEN($H395)-6),"----*",$G395),'Question ClasseLeçonActTyprep'!$I:$L,4,0), 0))))</f>
        <v>0</v>
      </c>
      <c r="N395" s="86">
        <f t="shared" si="26"/>
        <v>0</v>
      </c>
      <c r="O395"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'Exercice où il faut trouver la bonne réponse parmi 2 possibles', 'L''enfant doit transposer les compétences de comparaison et de classification selon d''autres critères mesurables que la quantité (longueur, poids)', '', 'B1', '2', 'CP', 'CC', 'P');</v>
      </c>
    </row>
    <row r="396" spans="1:15" s="87" customFormat="1" ht="87" x14ac:dyDescent="0.35">
      <c r="A396" s="12" t="s">
        <v>77</v>
      </c>
      <c r="B396" s="85" t="s">
        <v>671</v>
      </c>
      <c r="C396" s="9" t="str">
        <f t="shared" si="24"/>
        <v>CP-CC</v>
      </c>
      <c r="D396" s="85" t="s">
        <v>628</v>
      </c>
      <c r="E396" s="85" t="str">
        <f>VLOOKUP(D396,'Phase apprent &amp; Nature activ'!A$11:B$14,2,0)</f>
        <v>Problème</v>
      </c>
      <c r="F396" s="85">
        <v>2</v>
      </c>
      <c r="G396" s="85" t="s">
        <v>951</v>
      </c>
      <c r="H396" s="85" t="str">
        <f t="shared" si="25"/>
        <v>CP-CC-P-2-B2</v>
      </c>
      <c r="I396" s="48" t="str">
        <f>CONCATENATE(VLOOKUP(CONCATENATE(A396,"-",B396,"-",D396,"-",F396),'Activités par classe-leçon-nat'!G:H,2,0)," - ",E396)</f>
        <v>Transfert de la comparaison/classification : apprendre à comparer et à classer les ensembles par la quantité (nombre d'éléments), par taille (longueur) - Problème</v>
      </c>
      <c r="J396" s="48" t="str">
        <f>VLOOKUP(CONCATENATE($A396,"-",$B396,"-",$D396,"-",$F396),'Activités par classe-leçon-nat'!G:J,3,0)</f>
        <v>L'enfant doit transposer les compétences de comparaison et de classification selon d'autres critères mesurables que la quantité (longueur, poids)</v>
      </c>
      <c r="K396" s="48" t="str">
        <f>VLOOKUP(G396,'Type Exo'!A:C,3,0)</f>
        <v>Exercice où il faut trouver la bonne réponse parmi 2 possibles (question alternative)</v>
      </c>
      <c r="L396" s="48"/>
      <c r="M396" s="48">
        <f>IF(NOT(ISNA(VLOOKUP(CONCATENATE($H396,"-",$G396),'Question ClasseLeçonActTyprep'!$I:$L,4,0))), VLOOKUP(CONCATENATE($H396,"-",$G396),'Question ClasseLeçonActTyprep'!$I:$L,4,0), IF(NOT(ISNA(VLOOKUP(CONCATENATE(MID($H396,1,LEN($H396)-2),"--*",$G396),'Question ClasseLeçonActTyprep'!$I:$L,4,0))), VLOOKUP(CONCATENATE(MID($H396,1,LEN($H396)-2),"--*",$G396),'Question ClasseLeçonActTyprep'!$I:$L,4,0), IF(NOT(ISNA(VLOOKUP(CONCATENATE(MID($H396,1,LEN($H396)-4),"---*",$G396),'Question ClasseLeçonActTyprep'!$I:$L,4,0))), VLOOKUP(CONCATENATE(MID($H396,1,LEN($H396)-4),"---*",$G396),'Question ClasseLeçonActTyprep'!$I:$L,4,0), IF(NOT(ISNA(VLOOKUP(CONCATENATE(MID($H396,1,LEN($H396)-5),"----*",$G396),'Question ClasseLeçonActTyprep'!$I:$L,4,0))), VLOOKUP(CONCATENATE(MID($H396,1,LEN($H396)-6),"----*",$G396),'Question ClasseLeçonActTyprep'!$I:$L,4,0), 0))))</f>
        <v>0</v>
      </c>
      <c r="N396" s="86">
        <f t="shared" si="26"/>
        <v>0</v>
      </c>
      <c r="O396"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'Exercice où il faut trouver la bonne réponse parmi 2 possibles (question alternative)', 'L''enfant doit transposer les compétences de comparaison et de classification selon d''autres critères mesurables que la quantité (longueur, poids)', '', 'B2', '2', 'CP', 'CC', 'P');</v>
      </c>
    </row>
    <row r="397" spans="1:15" s="87" customFormat="1" ht="72.5" x14ac:dyDescent="0.35">
      <c r="A397" s="12" t="s">
        <v>77</v>
      </c>
      <c r="B397" s="85" t="s">
        <v>671</v>
      </c>
      <c r="C397" s="9" t="str">
        <f t="shared" si="24"/>
        <v>CP-CC</v>
      </c>
      <c r="D397" s="85" t="s">
        <v>628</v>
      </c>
      <c r="E397" s="85" t="str">
        <f>VLOOKUP(D397,'Phase apprent &amp; Nature activ'!A$11:B$14,2,0)</f>
        <v>Problème</v>
      </c>
      <c r="F397" s="85">
        <v>2</v>
      </c>
      <c r="G397" s="85" t="s">
        <v>952</v>
      </c>
      <c r="H397" s="85" t="str">
        <f t="shared" si="25"/>
        <v>CP-CC-P-2-Q1</v>
      </c>
      <c r="I397" s="48" t="str">
        <f>CONCATENATE(VLOOKUP(CONCATENATE(A397,"-",B397,"-",D397,"-",F397),'Activités par classe-leçon-nat'!G:H,2,0)," - ",E397)</f>
        <v>Transfert de la comparaison/classification : apprendre à comparer et à classer les ensembles par la quantité (nombre d'éléments), par taille (longueur) - Problème</v>
      </c>
      <c r="J397" s="48" t="str">
        <f>VLOOKUP(CONCATENATE($A397,"-",$B397,"-",$D397,"-",$F397),'Activités par classe-leçon-nat'!G:J,3,0)</f>
        <v>L'enfant doit transposer les compétences de comparaison et de classification selon d'autres critères mesurables que la quantité (longueur, poids)</v>
      </c>
      <c r="K397" s="48" t="str">
        <f>VLOOKUP(G397,'Type Exo'!A:C,3,0)</f>
        <v>Un exercice de type QCM</v>
      </c>
      <c r="L397" s="48"/>
      <c r="M397" s="48">
        <f>IF(NOT(ISNA(VLOOKUP(CONCATENATE($H397,"-",$G397),'Question ClasseLeçonActTyprep'!$I:$L,4,0))), VLOOKUP(CONCATENATE($H397,"-",$G397),'Question ClasseLeçonActTyprep'!$I:$L,4,0), IF(NOT(ISNA(VLOOKUP(CONCATENATE(MID($H397,1,LEN($H397)-2),"--*",$G397),'Question ClasseLeçonActTyprep'!$I:$L,4,0))), VLOOKUP(CONCATENATE(MID($H397,1,LEN($H397)-2),"--*",$G397),'Question ClasseLeçonActTyprep'!$I:$L,4,0), IF(NOT(ISNA(VLOOKUP(CONCATENATE(MID($H397,1,LEN($H397)-4),"---*",$G397),'Question ClasseLeçonActTyprep'!$I:$L,4,0))), VLOOKUP(CONCATENATE(MID($H397,1,LEN($H397)-4),"---*",$G397),'Question ClasseLeçonActTyprep'!$I:$L,4,0), IF(NOT(ISNA(VLOOKUP(CONCATENATE(MID($H397,1,LEN($H397)-5),"----*",$G397),'Question ClasseLeçonActTyprep'!$I:$L,4,0))), VLOOKUP(CONCATENATE(MID($H397,1,LEN($H397)-6),"----*",$G397),'Question ClasseLeçonActTyprep'!$I:$L,4,0), 0))))</f>
        <v>0</v>
      </c>
      <c r="N397" s="86">
        <f t="shared" si="26"/>
        <v>0</v>
      </c>
      <c r="O397"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de type QCM', 'L''enfant doit transposer les compétences de comparaison et de classification selon d''autres critères mesurables que la quantité (longueur, poids)', '', 'Q1', '2', 'CP', 'CC', 'P');</v>
      </c>
    </row>
    <row r="398" spans="1:15" s="87" customFormat="1" ht="87" x14ac:dyDescent="0.35">
      <c r="A398" s="12" t="s">
        <v>77</v>
      </c>
      <c r="B398" s="85" t="s">
        <v>671</v>
      </c>
      <c r="C398" s="9" t="str">
        <f t="shared" si="24"/>
        <v>CP-CC</v>
      </c>
      <c r="D398" s="85" t="s">
        <v>628</v>
      </c>
      <c r="E398" s="85" t="str">
        <f>VLOOKUP(D398,'Phase apprent &amp; Nature activ'!A$11:B$14,2,0)</f>
        <v>Problème</v>
      </c>
      <c r="F398" s="85">
        <v>2</v>
      </c>
      <c r="G398" s="85" t="s">
        <v>953</v>
      </c>
      <c r="H398" s="85" t="str">
        <f t="shared" si="25"/>
        <v>CP-CC-P-2-Q2</v>
      </c>
      <c r="I398" s="48" t="str">
        <f>CONCATENATE(VLOOKUP(CONCATENATE(A398,"-",B398,"-",D398,"-",F398),'Activités par classe-leçon-nat'!G:H,2,0)," - ",E398)</f>
        <v>Transfert de la comparaison/classification : apprendre à comparer et à classer les ensembles par la quantité (nombre d'éléments), par taille (longueur) - Problème</v>
      </c>
      <c r="J398" s="48" t="str">
        <f>VLOOKUP(CONCATENATE($A398,"-",$B398,"-",$D398,"-",$F398),'Activités par classe-leçon-nat'!G:J,3,0)</f>
        <v>L'enfant doit transposer les compétences de comparaison et de classification selon d'autres critères mesurables que la quantité (longueur, poids)</v>
      </c>
      <c r="K398" s="48" t="str">
        <f>VLOOKUP(G398,'Type Exo'!A:C,3,0)</f>
        <v>Un exercice de type QCM (question alternative / trouver l'intrus)</v>
      </c>
      <c r="L398" s="48"/>
      <c r="M398" s="48">
        <f>IF(NOT(ISNA(VLOOKUP(CONCATENATE($H398,"-",$G398),'Question ClasseLeçonActTyprep'!$I:$L,4,0))), VLOOKUP(CONCATENATE($H398,"-",$G398),'Question ClasseLeçonActTyprep'!$I:$L,4,0), IF(NOT(ISNA(VLOOKUP(CONCATENATE(MID($H398,1,LEN($H398)-2),"--*",$G398),'Question ClasseLeçonActTyprep'!$I:$L,4,0))), VLOOKUP(CONCATENATE(MID($H398,1,LEN($H398)-2),"--*",$G398),'Question ClasseLeçonActTyprep'!$I:$L,4,0), IF(NOT(ISNA(VLOOKUP(CONCATENATE(MID($H398,1,LEN($H398)-4),"---*",$G398),'Question ClasseLeçonActTyprep'!$I:$L,4,0))), VLOOKUP(CONCATENATE(MID($H398,1,LEN($H398)-4),"---*",$G398),'Question ClasseLeçonActTyprep'!$I:$L,4,0), IF(NOT(ISNA(VLOOKUP(CONCATENATE(MID($H398,1,LEN($H398)-5),"----*",$G398),'Question ClasseLeçonActTyprep'!$I:$L,4,0))), VLOOKUP(CONCATENATE(MID($H398,1,LEN($H398)-6),"----*",$G398),'Question ClasseLeçonActTyprep'!$I:$L,4,0), 0))))</f>
        <v>0</v>
      </c>
      <c r="N398" s="86">
        <f t="shared" si="26"/>
        <v>0</v>
      </c>
      <c r="O398"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de type QCM (question alternative / trouver l''intrus)', 'L''enfant doit transposer les compétences de comparaison et de classification selon d''autres critères mesurables que la quantité (longueur, poids)', '', 'Q2', '2', 'CP', 'CC', 'P');</v>
      </c>
    </row>
    <row r="399" spans="1:15" s="87" customFormat="1" ht="72.5" x14ac:dyDescent="0.35">
      <c r="A399" s="12" t="s">
        <v>77</v>
      </c>
      <c r="B399" s="85" t="s">
        <v>671</v>
      </c>
      <c r="C399" s="9" t="str">
        <f t="shared" si="24"/>
        <v>CP-CC</v>
      </c>
      <c r="D399" s="85" t="s">
        <v>628</v>
      </c>
      <c r="E399" s="85" t="str">
        <f>VLOOKUP(D399,'Phase apprent &amp; Nature activ'!A$11:B$14,2,0)</f>
        <v>Problème</v>
      </c>
      <c r="F399" s="85">
        <v>2</v>
      </c>
      <c r="G399" s="85" t="s">
        <v>628</v>
      </c>
      <c r="H399" s="85" t="str">
        <f t="shared" si="25"/>
        <v>CP-CC-P-2-P</v>
      </c>
      <c r="I399" s="48" t="str">
        <f>CONCATENATE(VLOOKUP(CONCATENATE(A399,"-",B399,"-",D399,"-",F399),'Activités par classe-leçon-nat'!G:H,2,0)," - ",E399)</f>
        <v>Transfert de la comparaison/classification : apprendre à comparer et à classer les ensembles par la quantité (nombre d'éléments), par taille (longueur) - Problème</v>
      </c>
      <c r="J399" s="48" t="str">
        <f>VLOOKUP(CONCATENATE($A399,"-",$B399,"-",$D399,"-",$F399),'Activités par classe-leçon-nat'!G:J,3,0)</f>
        <v>L'enfant doit transposer les compétences de comparaison et de classification selon d'autres critères mesurables que la quantité (longueur, poids)</v>
      </c>
      <c r="K399" s="48" t="str">
        <f>VLOOKUP(G399,'Type Exo'!A:C,3,0)</f>
        <v>Un exercice où il faut relier des items entre eux par paire</v>
      </c>
      <c r="L399" s="48"/>
      <c r="M399" s="48">
        <f>IF(NOT(ISNA(VLOOKUP(CONCATENATE($H399,"-",$G399),'Question ClasseLeçonActTyprep'!$I:$L,4,0))), VLOOKUP(CONCATENATE($H399,"-",$G399),'Question ClasseLeçonActTyprep'!$I:$L,4,0), IF(NOT(ISNA(VLOOKUP(CONCATENATE(MID($H399,1,LEN($H399)-2),"--*",$G399),'Question ClasseLeçonActTyprep'!$I:$L,4,0))), VLOOKUP(CONCATENATE(MID($H399,1,LEN($H399)-2),"--*",$G399),'Question ClasseLeçonActTyprep'!$I:$L,4,0), IF(NOT(ISNA(VLOOKUP(CONCATENATE(MID($H399,1,LEN($H399)-4),"---*",$G399),'Question ClasseLeçonActTyprep'!$I:$L,4,0))), VLOOKUP(CONCATENATE(MID($H399,1,LEN($H399)-4),"---*",$G399),'Question ClasseLeçonActTyprep'!$I:$L,4,0), IF(NOT(ISNA(VLOOKUP(CONCATENATE(MID($H399,1,LEN($H399)-5),"----*",$G399),'Question ClasseLeçonActTyprep'!$I:$L,4,0))), VLOOKUP(CONCATENATE(MID($H399,1,LEN($H399)-6),"----*",$G399),'Question ClasseLeçonActTyprep'!$I:$L,4,0), 0))))</f>
        <v>0</v>
      </c>
      <c r="N399" s="86">
        <f t="shared" si="26"/>
        <v>0</v>
      </c>
      <c r="O399"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où il faut relier des items entre eux par paire', 'L''enfant doit transposer les compétences de comparaison et de classification selon d''autres critères mesurables que la quantité (longueur, poids)', '', 'P', '2', 'CP', 'CC', 'P');</v>
      </c>
    </row>
    <row r="400" spans="1:15" s="87" customFormat="1" ht="72.5" x14ac:dyDescent="0.35">
      <c r="A400" s="12" t="s">
        <v>77</v>
      </c>
      <c r="B400" s="85" t="s">
        <v>671</v>
      </c>
      <c r="C400" s="9" t="str">
        <f t="shared" si="24"/>
        <v>CP-CC</v>
      </c>
      <c r="D400" s="85" t="s">
        <v>628</v>
      </c>
      <c r="E400" s="85" t="str">
        <f>VLOOKUP(D400,'Phase apprent &amp; Nature activ'!A$11:B$14,2,0)</f>
        <v>Problème</v>
      </c>
      <c r="F400" s="85">
        <v>2</v>
      </c>
      <c r="G400" s="85" t="s">
        <v>87</v>
      </c>
      <c r="H400" s="85" t="str">
        <f t="shared" si="25"/>
        <v>CP-CC-P-2-M</v>
      </c>
      <c r="I400" s="48" t="str">
        <f>CONCATENATE(VLOOKUP(CONCATENATE(A400,"-",B400,"-",D400,"-",F400),'Activités par classe-leçon-nat'!G:H,2,0)," - ",E400)</f>
        <v>Transfert de la comparaison/classification : apprendre à comparer et à classer les ensembles par la quantité (nombre d'éléments), par taille (longueur) - Problème</v>
      </c>
      <c r="J400" s="48" t="str">
        <f>VLOOKUP(CONCATENATE($A400,"-",$B400,"-",$D400,"-",$F400),'Activités par classe-leçon-nat'!G:J,3,0)</f>
        <v>L'enfant doit transposer les compétences de comparaison et de classification selon d'autres critères mesurables que la quantité (longueur, poids)</v>
      </c>
      <c r="K400" s="48" t="str">
        <f>VLOOKUP(G400,'Type Exo'!A:C,3,0)</f>
        <v>Un exercice de type Memory</v>
      </c>
      <c r="L400" s="48"/>
      <c r="M400" s="48">
        <f>IF(NOT(ISNA(VLOOKUP(CONCATENATE($H400,"-",$G400),'Question ClasseLeçonActTyprep'!$I:$L,4,0))), VLOOKUP(CONCATENATE($H400,"-",$G400),'Question ClasseLeçonActTyprep'!$I:$L,4,0), IF(NOT(ISNA(VLOOKUP(CONCATENATE(MID($H400,1,LEN($H400)-2),"--*",$G400),'Question ClasseLeçonActTyprep'!$I:$L,4,0))), VLOOKUP(CONCATENATE(MID($H400,1,LEN($H400)-2),"--*",$G400),'Question ClasseLeçonActTyprep'!$I:$L,4,0), IF(NOT(ISNA(VLOOKUP(CONCATENATE(MID($H400,1,LEN($H400)-4),"---*",$G400),'Question ClasseLeçonActTyprep'!$I:$L,4,0))), VLOOKUP(CONCATENATE(MID($H400,1,LEN($H400)-4),"---*",$G400),'Question ClasseLeçonActTyprep'!$I:$L,4,0), IF(NOT(ISNA(VLOOKUP(CONCATENATE(MID($H400,1,LEN($H400)-5),"----*",$G400),'Question ClasseLeçonActTyprep'!$I:$L,4,0))), VLOOKUP(CONCATENATE(MID($H400,1,LEN($H400)-6),"----*",$G400),'Question ClasseLeçonActTyprep'!$I:$L,4,0), 0))))</f>
        <v>0</v>
      </c>
      <c r="N400" s="86">
        <f t="shared" si="26"/>
        <v>0</v>
      </c>
      <c r="O400"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de type Memory', 'L''enfant doit transposer les compétences de comparaison et de classification selon d''autres critères mesurables que la quantité (longueur, poids)', '', 'M', '2', 'CP', 'CC', 'P');</v>
      </c>
    </row>
    <row r="401" spans="1:15" s="87" customFormat="1" ht="72.5" x14ac:dyDescent="0.35">
      <c r="A401" s="12" t="s">
        <v>77</v>
      </c>
      <c r="B401" s="85" t="s">
        <v>671</v>
      </c>
      <c r="C401" s="9" t="str">
        <f t="shared" si="24"/>
        <v>CP-CC</v>
      </c>
      <c r="D401" s="85" t="s">
        <v>628</v>
      </c>
      <c r="E401" s="85" t="str">
        <f>VLOOKUP(D401,'Phase apprent &amp; Nature activ'!A$11:B$14,2,0)</f>
        <v>Problème</v>
      </c>
      <c r="F401" s="85">
        <v>2</v>
      </c>
      <c r="G401" s="85" t="s">
        <v>835</v>
      </c>
      <c r="H401" s="85" t="str">
        <f t="shared" si="25"/>
        <v>CP-CC-P-2-T</v>
      </c>
      <c r="I401" s="48" t="str">
        <f>CONCATENATE(VLOOKUP(CONCATENATE(A401,"-",B401,"-",D401,"-",F401),'Activités par classe-leçon-nat'!G:H,2,0)," - ",E401)</f>
        <v>Transfert de la comparaison/classification : apprendre à comparer et à classer les ensembles par la quantité (nombre d'éléments), par taille (longueur) - Problème</v>
      </c>
      <c r="J401" s="48" t="str">
        <f>VLOOKUP(CONCATENATE($A401,"-",$B401,"-",$D401,"-",$F401),'Activités par classe-leçon-nat'!G:J,3,0)</f>
        <v>L'enfant doit transposer les compétences de comparaison et de classification selon d'autres critères mesurables que la quantité (longueur, poids)</v>
      </c>
      <c r="K401" s="48" t="str">
        <f>VLOOKUP(G401,'Type Exo'!A:C,3,0)</f>
        <v>Un exercice à trous</v>
      </c>
      <c r="L401" s="48"/>
      <c r="M401" s="48">
        <f>IF(NOT(ISNA(VLOOKUP(CONCATENATE($H401,"-",$G401),'Question ClasseLeçonActTyprep'!$I:$L,4,0))), VLOOKUP(CONCATENATE($H401,"-",$G401),'Question ClasseLeçonActTyprep'!$I:$L,4,0), IF(NOT(ISNA(VLOOKUP(CONCATENATE(MID($H401,1,LEN($H401)-2),"--*",$G401),'Question ClasseLeçonActTyprep'!$I:$L,4,0))), VLOOKUP(CONCATENATE(MID($H401,1,LEN($H401)-2),"--*",$G401),'Question ClasseLeçonActTyprep'!$I:$L,4,0), IF(NOT(ISNA(VLOOKUP(CONCATENATE(MID($H401,1,LEN($H401)-4),"---*",$G401),'Question ClasseLeçonActTyprep'!$I:$L,4,0))), VLOOKUP(CONCATENATE(MID($H401,1,LEN($H401)-4),"---*",$G401),'Question ClasseLeçonActTyprep'!$I:$L,4,0), IF(NOT(ISNA(VLOOKUP(CONCATENATE(MID($H401,1,LEN($H401)-5),"----*",$G401),'Question ClasseLeçonActTyprep'!$I:$L,4,0))), VLOOKUP(CONCATENATE(MID($H401,1,LEN($H401)-6),"----*",$G401),'Question ClasseLeçonActTyprep'!$I:$L,4,0), 0))))</f>
        <v>0</v>
      </c>
      <c r="N401" s="86">
        <f t="shared" si="26"/>
        <v>0</v>
      </c>
      <c r="O401"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taille (longueur) - Problème', 'Un exercice à trous', 'L''enfant doit transposer les compétences de comparaison et de classification selon d''autres critères mesurables que la quantité (longueur, poids)', '', 'T', '2', 'CP', 'CC', 'P');</v>
      </c>
    </row>
    <row r="402" spans="1:15" s="87" customFormat="1" ht="72.5" x14ac:dyDescent="0.35">
      <c r="A402" s="12" t="s">
        <v>77</v>
      </c>
      <c r="B402" s="85" t="s">
        <v>671</v>
      </c>
      <c r="C402" s="9" t="str">
        <f t="shared" si="24"/>
        <v>CP-CC</v>
      </c>
      <c r="D402" s="85" t="s">
        <v>628</v>
      </c>
      <c r="E402" s="85" t="str">
        <f>VLOOKUP(D402,'Phase apprent &amp; Nature activ'!A$11:B$14,2,0)</f>
        <v>Problème</v>
      </c>
      <c r="F402" s="85">
        <v>3</v>
      </c>
      <c r="G402" s="85" t="s">
        <v>735</v>
      </c>
      <c r="H402" s="85" t="str">
        <f t="shared" si="25"/>
        <v>CP-CC-P-3-B1</v>
      </c>
      <c r="I402" s="48" t="str">
        <f>CONCATENATE(VLOOKUP(CONCATENATE(A402,"-",B402,"-",D402,"-",F402),'Activités par classe-leçon-nat'!G:H,2,0)," - ",E402)</f>
        <v>Transfert de la comparaison/classification : apprendre à comparer et à classer les ensembles par la quantité (nombre d'éléments), par poids - Problème</v>
      </c>
      <c r="J402" s="48" t="str">
        <f>VLOOKUP(CONCATENATE($A402,"-",$B402,"-",$D402,"-",$F402),'Activités par classe-leçon-nat'!G:J,3,0)</f>
        <v>L'enfant doit transposer les compétences de comparaison et de classification selon d'autres critères mesurables que la quantité (longueur, poids)</v>
      </c>
      <c r="K402" s="48" t="str">
        <f>VLOOKUP(G402,'Type Exo'!A:C,3,0)</f>
        <v>Exercice où il faut trouver la bonne réponse parmi 2 possibles</v>
      </c>
      <c r="L402" s="48"/>
      <c r="M402" s="48">
        <f>IF(NOT(ISNA(VLOOKUP(CONCATENATE($H402,"-",$G402),'Question ClasseLeçonActTyprep'!$I:$L,4,0))), VLOOKUP(CONCATENATE($H402,"-",$G402),'Question ClasseLeçonActTyprep'!$I:$L,4,0), IF(NOT(ISNA(VLOOKUP(CONCATENATE(MID($H402,1,LEN($H402)-2),"--*",$G402),'Question ClasseLeçonActTyprep'!$I:$L,4,0))), VLOOKUP(CONCATENATE(MID($H402,1,LEN($H402)-2),"--*",$G402),'Question ClasseLeçonActTyprep'!$I:$L,4,0), IF(NOT(ISNA(VLOOKUP(CONCATENATE(MID($H402,1,LEN($H402)-4),"---*",$G402),'Question ClasseLeçonActTyprep'!$I:$L,4,0))), VLOOKUP(CONCATENATE(MID($H402,1,LEN($H402)-4),"---*",$G402),'Question ClasseLeçonActTyprep'!$I:$L,4,0), IF(NOT(ISNA(VLOOKUP(CONCATENATE(MID($H402,1,LEN($H402)-5),"----*",$G402),'Question ClasseLeçonActTyprep'!$I:$L,4,0))), VLOOKUP(CONCATENATE(MID($H402,1,LEN($H402)-6),"----*",$G402),'Question ClasseLeçonActTyprep'!$I:$L,4,0), 0))))</f>
        <v>0</v>
      </c>
      <c r="N402" s="86">
        <f t="shared" si="26"/>
        <v>0</v>
      </c>
      <c r="O402"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'Exercice où il faut trouver la bonne réponse parmi 2 possibles', 'L''enfant doit transposer les compétences de comparaison et de classification selon d''autres critères mesurables que la quantité (longueur, poids)', '', 'B1', '3', 'CP', 'CC', 'P');</v>
      </c>
    </row>
    <row r="403" spans="1:15" s="87" customFormat="1" ht="87" x14ac:dyDescent="0.35">
      <c r="A403" s="12" t="s">
        <v>77</v>
      </c>
      <c r="B403" s="85" t="s">
        <v>671</v>
      </c>
      <c r="C403" s="9" t="str">
        <f t="shared" si="24"/>
        <v>CP-CC</v>
      </c>
      <c r="D403" s="85" t="s">
        <v>628</v>
      </c>
      <c r="E403" s="85" t="str">
        <f>VLOOKUP(D403,'Phase apprent &amp; Nature activ'!A$11:B$14,2,0)</f>
        <v>Problème</v>
      </c>
      <c r="F403" s="85">
        <v>3</v>
      </c>
      <c r="G403" s="85" t="s">
        <v>951</v>
      </c>
      <c r="H403" s="85" t="str">
        <f t="shared" si="25"/>
        <v>CP-CC-P-3-B2</v>
      </c>
      <c r="I403" s="48" t="str">
        <f>CONCATENATE(VLOOKUP(CONCATENATE(A403,"-",B403,"-",D403,"-",F403),'Activités par classe-leçon-nat'!G:H,2,0)," - ",E403)</f>
        <v>Transfert de la comparaison/classification : apprendre à comparer et à classer les ensembles par la quantité (nombre d'éléments), par poids - Problème</v>
      </c>
      <c r="J403" s="48" t="str">
        <f>VLOOKUP(CONCATENATE($A403,"-",$B403,"-",$D403,"-",$F403),'Activités par classe-leçon-nat'!G:J,3,0)</f>
        <v>L'enfant doit transposer les compétences de comparaison et de classification selon d'autres critères mesurables que la quantité (longueur, poids)</v>
      </c>
      <c r="K403" s="48" t="str">
        <f>VLOOKUP(G403,'Type Exo'!A:C,3,0)</f>
        <v>Exercice où il faut trouver la bonne réponse parmi 2 possibles (question alternative)</v>
      </c>
      <c r="L403" s="48"/>
      <c r="M403" s="48">
        <f>IF(NOT(ISNA(VLOOKUP(CONCATENATE($H403,"-",$G403),'Question ClasseLeçonActTyprep'!$I:$L,4,0))), VLOOKUP(CONCATENATE($H403,"-",$G403),'Question ClasseLeçonActTyprep'!$I:$L,4,0), IF(NOT(ISNA(VLOOKUP(CONCATENATE(MID($H403,1,LEN($H403)-2),"--*",$G403),'Question ClasseLeçonActTyprep'!$I:$L,4,0))), VLOOKUP(CONCATENATE(MID($H403,1,LEN($H403)-2),"--*",$G403),'Question ClasseLeçonActTyprep'!$I:$L,4,0), IF(NOT(ISNA(VLOOKUP(CONCATENATE(MID($H403,1,LEN($H403)-4),"---*",$G403),'Question ClasseLeçonActTyprep'!$I:$L,4,0))), VLOOKUP(CONCATENATE(MID($H403,1,LEN($H403)-4),"---*",$G403),'Question ClasseLeçonActTyprep'!$I:$L,4,0), IF(NOT(ISNA(VLOOKUP(CONCATENATE(MID($H403,1,LEN($H403)-5),"----*",$G403),'Question ClasseLeçonActTyprep'!$I:$L,4,0))), VLOOKUP(CONCATENATE(MID($H403,1,LEN($H403)-6),"----*",$G403),'Question ClasseLeçonActTyprep'!$I:$L,4,0), 0))))</f>
        <v>0</v>
      </c>
      <c r="N403" s="86">
        <f t="shared" si="26"/>
        <v>0</v>
      </c>
      <c r="O403"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'Exercice où il faut trouver la bonne réponse parmi 2 possibles (question alternative)', 'L''enfant doit transposer les compétences de comparaison et de classification selon d''autres critères mesurables que la quantité (longueur, poids)', '', 'B2', '3', 'CP', 'CC', 'P');</v>
      </c>
    </row>
    <row r="404" spans="1:15" s="87" customFormat="1" ht="72.5" x14ac:dyDescent="0.35">
      <c r="A404" s="12" t="s">
        <v>77</v>
      </c>
      <c r="B404" s="85" t="s">
        <v>671</v>
      </c>
      <c r="C404" s="9" t="str">
        <f t="shared" si="24"/>
        <v>CP-CC</v>
      </c>
      <c r="D404" s="85" t="s">
        <v>628</v>
      </c>
      <c r="E404" s="85" t="str">
        <f>VLOOKUP(D404,'Phase apprent &amp; Nature activ'!A$11:B$14,2,0)</f>
        <v>Problème</v>
      </c>
      <c r="F404" s="85">
        <v>3</v>
      </c>
      <c r="G404" s="85" t="s">
        <v>952</v>
      </c>
      <c r="H404" s="85" t="str">
        <f t="shared" si="25"/>
        <v>CP-CC-P-3-Q1</v>
      </c>
      <c r="I404" s="48" t="str">
        <f>CONCATENATE(VLOOKUP(CONCATENATE(A404,"-",B404,"-",D404,"-",F404),'Activités par classe-leçon-nat'!G:H,2,0)," - ",E404)</f>
        <v>Transfert de la comparaison/classification : apprendre à comparer et à classer les ensembles par la quantité (nombre d'éléments), par poids - Problème</v>
      </c>
      <c r="J404" s="48" t="str">
        <f>VLOOKUP(CONCATENATE($A404,"-",$B404,"-",$D404,"-",$F404),'Activités par classe-leçon-nat'!G:J,3,0)</f>
        <v>L'enfant doit transposer les compétences de comparaison et de classification selon d'autres critères mesurables que la quantité (longueur, poids)</v>
      </c>
      <c r="K404" s="48" t="str">
        <f>VLOOKUP(G404,'Type Exo'!A:C,3,0)</f>
        <v>Un exercice de type QCM</v>
      </c>
      <c r="L404" s="48"/>
      <c r="M404" s="48">
        <f>IF(NOT(ISNA(VLOOKUP(CONCATENATE($H404,"-",$G404),'Question ClasseLeçonActTyprep'!$I:$L,4,0))), VLOOKUP(CONCATENATE($H404,"-",$G404),'Question ClasseLeçonActTyprep'!$I:$L,4,0), IF(NOT(ISNA(VLOOKUP(CONCATENATE(MID($H404,1,LEN($H404)-2),"--*",$G404),'Question ClasseLeçonActTyprep'!$I:$L,4,0))), VLOOKUP(CONCATENATE(MID($H404,1,LEN($H404)-2),"--*",$G404),'Question ClasseLeçonActTyprep'!$I:$L,4,0), IF(NOT(ISNA(VLOOKUP(CONCATENATE(MID($H404,1,LEN($H404)-4),"---*",$G404),'Question ClasseLeçonActTyprep'!$I:$L,4,0))), VLOOKUP(CONCATENATE(MID($H404,1,LEN($H404)-4),"---*",$G404),'Question ClasseLeçonActTyprep'!$I:$L,4,0), IF(NOT(ISNA(VLOOKUP(CONCATENATE(MID($H404,1,LEN($H404)-5),"----*",$G404),'Question ClasseLeçonActTyprep'!$I:$L,4,0))), VLOOKUP(CONCATENATE(MID($H404,1,LEN($H404)-6),"----*",$G404),'Question ClasseLeçonActTyprep'!$I:$L,4,0), 0))))</f>
        <v>0</v>
      </c>
      <c r="N404" s="86">
        <f t="shared" si="26"/>
        <v>0</v>
      </c>
      <c r="O404"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de type QCM', 'L''enfant doit transposer les compétences de comparaison et de classification selon d''autres critères mesurables que la quantité (longueur, poids)', '', 'Q1', '3', 'CP', 'CC', 'P');</v>
      </c>
    </row>
    <row r="405" spans="1:15" s="87" customFormat="1" ht="87" x14ac:dyDescent="0.35">
      <c r="A405" s="12" t="s">
        <v>77</v>
      </c>
      <c r="B405" s="85" t="s">
        <v>671</v>
      </c>
      <c r="C405" s="9" t="str">
        <f t="shared" si="24"/>
        <v>CP-CC</v>
      </c>
      <c r="D405" s="85" t="s">
        <v>628</v>
      </c>
      <c r="E405" s="85" t="str">
        <f>VLOOKUP(D405,'Phase apprent &amp; Nature activ'!A$11:B$14,2,0)</f>
        <v>Problème</v>
      </c>
      <c r="F405" s="85">
        <v>3</v>
      </c>
      <c r="G405" s="85" t="s">
        <v>953</v>
      </c>
      <c r="H405" s="85" t="str">
        <f t="shared" si="25"/>
        <v>CP-CC-P-3-Q2</v>
      </c>
      <c r="I405" s="48" t="str">
        <f>CONCATENATE(VLOOKUP(CONCATENATE(A405,"-",B405,"-",D405,"-",F405),'Activités par classe-leçon-nat'!G:H,2,0)," - ",E405)</f>
        <v>Transfert de la comparaison/classification : apprendre à comparer et à classer les ensembles par la quantité (nombre d'éléments), par poids - Problème</v>
      </c>
      <c r="J405" s="48" t="str">
        <f>VLOOKUP(CONCATENATE($A405,"-",$B405,"-",$D405,"-",$F405),'Activités par classe-leçon-nat'!G:J,3,0)</f>
        <v>L'enfant doit transposer les compétences de comparaison et de classification selon d'autres critères mesurables que la quantité (longueur, poids)</v>
      </c>
      <c r="K405" s="48" t="str">
        <f>VLOOKUP(G405,'Type Exo'!A:C,3,0)</f>
        <v>Un exercice de type QCM (question alternative / trouver l'intrus)</v>
      </c>
      <c r="L405" s="48"/>
      <c r="M405" s="48">
        <f>IF(NOT(ISNA(VLOOKUP(CONCATENATE($H405,"-",$G405),'Question ClasseLeçonActTyprep'!$I:$L,4,0))), VLOOKUP(CONCATENATE($H405,"-",$G405),'Question ClasseLeçonActTyprep'!$I:$L,4,0), IF(NOT(ISNA(VLOOKUP(CONCATENATE(MID($H405,1,LEN($H405)-2),"--*",$G405),'Question ClasseLeçonActTyprep'!$I:$L,4,0))), VLOOKUP(CONCATENATE(MID($H405,1,LEN($H405)-2),"--*",$G405),'Question ClasseLeçonActTyprep'!$I:$L,4,0), IF(NOT(ISNA(VLOOKUP(CONCATENATE(MID($H405,1,LEN($H405)-4),"---*",$G405),'Question ClasseLeçonActTyprep'!$I:$L,4,0))), VLOOKUP(CONCATENATE(MID($H405,1,LEN($H405)-4),"---*",$G405),'Question ClasseLeçonActTyprep'!$I:$L,4,0), IF(NOT(ISNA(VLOOKUP(CONCATENATE(MID($H405,1,LEN($H405)-5),"----*",$G405),'Question ClasseLeçonActTyprep'!$I:$L,4,0))), VLOOKUP(CONCATENATE(MID($H405,1,LEN($H405)-6),"----*",$G405),'Question ClasseLeçonActTyprep'!$I:$L,4,0), 0))))</f>
        <v>0</v>
      </c>
      <c r="N405" s="86">
        <f t="shared" si="26"/>
        <v>0</v>
      </c>
      <c r="O405"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de type QCM (question alternative / trouver l''intrus)', 'L''enfant doit transposer les compétences de comparaison et de classification selon d''autres critères mesurables que la quantité (longueur, poids)', '', 'Q2', '3', 'CP', 'CC', 'P');</v>
      </c>
    </row>
    <row r="406" spans="1:15" s="87" customFormat="1" ht="72.5" x14ac:dyDescent="0.35">
      <c r="A406" s="12" t="s">
        <v>77</v>
      </c>
      <c r="B406" s="85" t="s">
        <v>671</v>
      </c>
      <c r="C406" s="9" t="str">
        <f t="shared" si="24"/>
        <v>CP-CC</v>
      </c>
      <c r="D406" s="85" t="s">
        <v>628</v>
      </c>
      <c r="E406" s="85" t="str">
        <f>VLOOKUP(D406,'Phase apprent &amp; Nature activ'!A$11:B$14,2,0)</f>
        <v>Problème</v>
      </c>
      <c r="F406" s="85">
        <v>3</v>
      </c>
      <c r="G406" s="85" t="s">
        <v>628</v>
      </c>
      <c r="H406" s="85" t="str">
        <f t="shared" si="25"/>
        <v>CP-CC-P-3-P</v>
      </c>
      <c r="I406" s="48" t="str">
        <f>CONCATENATE(VLOOKUP(CONCATENATE(A406,"-",B406,"-",D406,"-",F406),'Activités par classe-leçon-nat'!G:H,2,0)," - ",E406)</f>
        <v>Transfert de la comparaison/classification : apprendre à comparer et à classer les ensembles par la quantité (nombre d'éléments), par poids - Problème</v>
      </c>
      <c r="J406" s="48" t="str">
        <f>VLOOKUP(CONCATENATE($A406,"-",$B406,"-",$D406,"-",$F406),'Activités par classe-leçon-nat'!G:J,3,0)</f>
        <v>L'enfant doit transposer les compétences de comparaison et de classification selon d'autres critères mesurables que la quantité (longueur, poids)</v>
      </c>
      <c r="K406" s="48" t="str">
        <f>VLOOKUP(G406,'Type Exo'!A:C,3,0)</f>
        <v>Un exercice où il faut relier des items entre eux par paire</v>
      </c>
      <c r="L406" s="48"/>
      <c r="M406" s="48">
        <f>IF(NOT(ISNA(VLOOKUP(CONCATENATE($H406,"-",$G406),'Question ClasseLeçonActTyprep'!$I:$L,4,0))), VLOOKUP(CONCATENATE($H406,"-",$G406),'Question ClasseLeçonActTyprep'!$I:$L,4,0), IF(NOT(ISNA(VLOOKUP(CONCATENATE(MID($H406,1,LEN($H406)-2),"--*",$G406),'Question ClasseLeçonActTyprep'!$I:$L,4,0))), VLOOKUP(CONCATENATE(MID($H406,1,LEN($H406)-2),"--*",$G406),'Question ClasseLeçonActTyprep'!$I:$L,4,0), IF(NOT(ISNA(VLOOKUP(CONCATENATE(MID($H406,1,LEN($H406)-4),"---*",$G406),'Question ClasseLeçonActTyprep'!$I:$L,4,0))), VLOOKUP(CONCATENATE(MID($H406,1,LEN($H406)-4),"---*",$G406),'Question ClasseLeçonActTyprep'!$I:$L,4,0), IF(NOT(ISNA(VLOOKUP(CONCATENATE(MID($H406,1,LEN($H406)-5),"----*",$G406),'Question ClasseLeçonActTyprep'!$I:$L,4,0))), VLOOKUP(CONCATENATE(MID($H406,1,LEN($H406)-6),"----*",$G406),'Question ClasseLeçonActTyprep'!$I:$L,4,0), 0))))</f>
        <v>0</v>
      </c>
      <c r="N406" s="86">
        <f t="shared" si="26"/>
        <v>0</v>
      </c>
      <c r="O406"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où il faut relier des items entre eux par paire', 'L''enfant doit transposer les compétences de comparaison et de classification selon d''autres critères mesurables que la quantité (longueur, poids)', '', 'P', '3', 'CP', 'CC', 'P');</v>
      </c>
    </row>
    <row r="407" spans="1:15" s="87" customFormat="1" ht="72.5" x14ac:dyDescent="0.35">
      <c r="A407" s="12" t="s">
        <v>77</v>
      </c>
      <c r="B407" s="85" t="s">
        <v>671</v>
      </c>
      <c r="C407" s="9" t="str">
        <f t="shared" si="24"/>
        <v>CP-CC</v>
      </c>
      <c r="D407" s="85" t="s">
        <v>628</v>
      </c>
      <c r="E407" s="85" t="str">
        <f>VLOOKUP(D407,'Phase apprent &amp; Nature activ'!A$11:B$14,2,0)</f>
        <v>Problème</v>
      </c>
      <c r="F407" s="85">
        <v>3</v>
      </c>
      <c r="G407" s="85" t="s">
        <v>87</v>
      </c>
      <c r="H407" s="85" t="str">
        <f t="shared" si="25"/>
        <v>CP-CC-P-3-M</v>
      </c>
      <c r="I407" s="48" t="str">
        <f>CONCATENATE(VLOOKUP(CONCATENATE(A407,"-",B407,"-",D407,"-",F407),'Activités par classe-leçon-nat'!G:H,2,0)," - ",E407)</f>
        <v>Transfert de la comparaison/classification : apprendre à comparer et à classer les ensembles par la quantité (nombre d'éléments), par poids - Problème</v>
      </c>
      <c r="J407" s="48" t="str">
        <f>VLOOKUP(CONCATENATE($A407,"-",$B407,"-",$D407,"-",$F407),'Activités par classe-leçon-nat'!G:J,3,0)</f>
        <v>L'enfant doit transposer les compétences de comparaison et de classification selon d'autres critères mesurables que la quantité (longueur, poids)</v>
      </c>
      <c r="K407" s="48" t="str">
        <f>VLOOKUP(G407,'Type Exo'!A:C,3,0)</f>
        <v>Un exercice de type Memory</v>
      </c>
      <c r="L407" s="48"/>
      <c r="M407" s="48">
        <f>IF(NOT(ISNA(VLOOKUP(CONCATENATE($H407,"-",$G407),'Question ClasseLeçonActTyprep'!$I:$L,4,0))), VLOOKUP(CONCATENATE($H407,"-",$G407),'Question ClasseLeçonActTyprep'!$I:$L,4,0), IF(NOT(ISNA(VLOOKUP(CONCATENATE(MID($H407,1,LEN($H407)-2),"--*",$G407),'Question ClasseLeçonActTyprep'!$I:$L,4,0))), VLOOKUP(CONCATENATE(MID($H407,1,LEN($H407)-2),"--*",$G407),'Question ClasseLeçonActTyprep'!$I:$L,4,0), IF(NOT(ISNA(VLOOKUP(CONCATENATE(MID($H407,1,LEN($H407)-4),"---*",$G407),'Question ClasseLeçonActTyprep'!$I:$L,4,0))), VLOOKUP(CONCATENATE(MID($H407,1,LEN($H407)-4),"---*",$G407),'Question ClasseLeçonActTyprep'!$I:$L,4,0), IF(NOT(ISNA(VLOOKUP(CONCATENATE(MID($H407,1,LEN($H407)-5),"----*",$G407),'Question ClasseLeçonActTyprep'!$I:$L,4,0))), VLOOKUP(CONCATENATE(MID($H407,1,LEN($H407)-6),"----*",$G407),'Question ClasseLeçonActTyprep'!$I:$L,4,0), 0))))</f>
        <v>0</v>
      </c>
      <c r="N407" s="86">
        <f t="shared" si="26"/>
        <v>0</v>
      </c>
      <c r="O407"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de type Memory', 'L''enfant doit transposer les compétences de comparaison et de classification selon d''autres critères mesurables que la quantité (longueur, poids)', '', 'M', '3', 'CP', 'CC', 'P');</v>
      </c>
    </row>
    <row r="408" spans="1:15" s="87" customFormat="1" ht="72.5" x14ac:dyDescent="0.35">
      <c r="A408" s="12" t="s">
        <v>77</v>
      </c>
      <c r="B408" s="85" t="s">
        <v>671</v>
      </c>
      <c r="C408" s="9" t="str">
        <f t="shared" si="24"/>
        <v>CP-CC</v>
      </c>
      <c r="D408" s="85" t="s">
        <v>628</v>
      </c>
      <c r="E408" s="85" t="str">
        <f>VLOOKUP(D408,'Phase apprent &amp; Nature activ'!A$11:B$14,2,0)</f>
        <v>Problème</v>
      </c>
      <c r="F408" s="85">
        <v>3</v>
      </c>
      <c r="G408" s="85" t="s">
        <v>835</v>
      </c>
      <c r="H408" s="85" t="str">
        <f t="shared" si="25"/>
        <v>CP-CC-P-3-T</v>
      </c>
      <c r="I408" s="48" t="str">
        <f>CONCATENATE(VLOOKUP(CONCATENATE(A408,"-",B408,"-",D408,"-",F408),'Activités par classe-leçon-nat'!G:H,2,0)," - ",E408)</f>
        <v>Transfert de la comparaison/classification : apprendre à comparer et à classer les ensembles par la quantité (nombre d'éléments), par poids - Problème</v>
      </c>
      <c r="J408" s="48" t="str">
        <f>VLOOKUP(CONCATENATE($A408,"-",$B408,"-",$D408,"-",$F408),'Activités par classe-leçon-nat'!G:J,3,0)</f>
        <v>L'enfant doit transposer les compétences de comparaison et de classification selon d'autres critères mesurables que la quantité (longueur, poids)</v>
      </c>
      <c r="K408" s="48" t="str">
        <f>VLOOKUP(G408,'Type Exo'!A:C,3,0)</f>
        <v>Un exercice à trous</v>
      </c>
      <c r="L408" s="48"/>
      <c r="M408" s="48">
        <f>IF(NOT(ISNA(VLOOKUP(CONCATENATE($H408,"-",$G408),'Question ClasseLeçonActTyprep'!$I:$L,4,0))), VLOOKUP(CONCATENATE($H408,"-",$G408),'Question ClasseLeçonActTyprep'!$I:$L,4,0), IF(NOT(ISNA(VLOOKUP(CONCATENATE(MID($H408,1,LEN($H408)-2),"--*",$G408),'Question ClasseLeçonActTyprep'!$I:$L,4,0))), VLOOKUP(CONCATENATE(MID($H408,1,LEN($H408)-2),"--*",$G408),'Question ClasseLeçonActTyprep'!$I:$L,4,0), IF(NOT(ISNA(VLOOKUP(CONCATENATE(MID($H408,1,LEN($H408)-4),"---*",$G408),'Question ClasseLeçonActTyprep'!$I:$L,4,0))), VLOOKUP(CONCATENATE(MID($H408,1,LEN($H408)-4),"---*",$G408),'Question ClasseLeçonActTyprep'!$I:$L,4,0), IF(NOT(ISNA(VLOOKUP(CONCATENATE(MID($H408,1,LEN($H408)-5),"----*",$G408),'Question ClasseLeçonActTyprep'!$I:$L,4,0))), VLOOKUP(CONCATENATE(MID($H408,1,LEN($H408)-6),"----*",$G408),'Question ClasseLeçonActTyprep'!$I:$L,4,0), 0))))</f>
        <v>0</v>
      </c>
      <c r="N408" s="86">
        <f t="shared" si="26"/>
        <v>0</v>
      </c>
      <c r="O408" s="93" t="str">
        <f t="shared" si="27"/>
        <v>INSERT INTO `activite_clnt` (nom, description, objectif, consigne, typrep, num_activite, fk_classe_id, fk_lesson_id, fk_natureactiv_id) VALUES ('Transfert de la comparaison/classification : apprendre à comparer et à classer les ensembles par la quantité (nombre d''éléments), par poids - Problème', 'Un exercice à trous', 'L''enfant doit transposer les compétences de comparaison et de classification selon d''autres critères mesurables que la quantité (longueur, poids)', '', 'T', '3', 'CP', 'CC', 'P');</v>
      </c>
    </row>
    <row r="409" spans="1:15" s="87" customFormat="1" ht="72.5" x14ac:dyDescent="0.35">
      <c r="A409" s="12" t="s">
        <v>77</v>
      </c>
      <c r="B409" s="85" t="s">
        <v>695</v>
      </c>
      <c r="C409" s="9" t="str">
        <f t="shared" si="24"/>
        <v>CP-OS</v>
      </c>
      <c r="D409" s="85" t="s">
        <v>637</v>
      </c>
      <c r="E409" s="85" t="str">
        <f>VLOOKUP(D409,'Phase apprent &amp; Nature activ'!A$11:B$14,2,0)</f>
        <v>Introduction/Initiation</v>
      </c>
      <c r="F409" s="85">
        <v>1</v>
      </c>
      <c r="G409" s="85" t="s">
        <v>735</v>
      </c>
      <c r="H409" s="85" t="str">
        <f t="shared" si="25"/>
        <v>CP-OS-I-1-B1</v>
      </c>
      <c r="I409" s="48" t="str">
        <f>CONCATENATE(VLOOKUP(CONCATENATE(A409,"-",B409,"-",D409,"-",F409),'Activités par classe-leçon-nat'!G:H,2,0)," - ",E409)</f>
        <v>Apprendre la notion d'ordinalité et d'ordre en donnant des exemples (file d'attente, classement) - Introduction/Initiation</v>
      </c>
      <c r="J409" s="48" t="str">
        <f>VLOOKUP(CONCATENATE($A409,"-",$B409,"-",$D409,"-",$F409),'Activités par classe-leçon-nat'!G:J,3,0)</f>
        <v>L'enfant doit savoir indiquer quelle personne est la 2e, la 3e dans la file ou dans le classement</v>
      </c>
      <c r="K409" s="48" t="str">
        <f>VLOOKUP(G409,'Type Exo'!A:C,3,0)</f>
        <v>Exercice où il faut trouver la bonne réponse parmi 2 possibles</v>
      </c>
      <c r="L409" s="48" t="s">
        <v>973</v>
      </c>
      <c r="M409" s="48">
        <f>IF(NOT(ISNA(VLOOKUP(CONCATENATE($H409,"-",$G409),'Question ClasseLeçonActTyprep'!$I:$L,4,0))), VLOOKUP(CONCATENATE($H409,"-",$G409),'Question ClasseLeçonActTyprep'!$I:$L,4,0), IF(NOT(ISNA(VLOOKUP(CONCATENATE(MID($H409,1,LEN($H409)-2),"--*",$G409),'Question ClasseLeçonActTyprep'!$I:$L,4,0))), VLOOKUP(CONCATENATE(MID($H409,1,LEN($H409)-2),"--*",$G409),'Question ClasseLeçonActTyprep'!$I:$L,4,0), IF(NOT(ISNA(VLOOKUP(CONCATENATE(MID($H409,1,LEN($H409)-4),"---*",$G409),'Question ClasseLeçonActTyprep'!$I:$L,4,0))), VLOOKUP(CONCATENATE(MID($H409,1,LEN($H409)-4),"---*",$G409),'Question ClasseLeçonActTyprep'!$I:$L,4,0), IF(NOT(ISNA(VLOOKUP(CONCATENATE(MID($H409,1,LEN($H409)-5),"----*",$G409),'Question ClasseLeçonActTyprep'!$I:$L,4,0))), VLOOKUP(CONCATENATE(MID($H409,1,LEN($H409)-6),"----*",$G409),'Question ClasseLeçonActTyprep'!$I:$L,4,0), 0))))</f>
        <v>0</v>
      </c>
      <c r="N409" s="86" t="str">
        <f t="shared" si="26"/>
        <v>Indique quel enfant est le 2e</v>
      </c>
      <c r="O409" s="93" t="str">
        <f t="shared" si="27"/>
        <v>INSERT INTO `activite_clnt` (nom, description, objectif, consigne, typrep, num_activite, fk_classe_id, fk_lesson_id, fk_natureactiv_id) VALUES ('Apprendre la notion d''ordinalité et d''ordre en donnant des exemples (file d''attente, classement) - Introduction/Initiation', 'Exercice où il faut trouver la bonne réponse parmi 2 possibles', 'L''enfant doit savoir indiquer quelle personne est la 2e, la 3e dans la file ou dans le classement', 'Indique quel enfant est le 2e', 'B1', '1', 'CP', 'OS', 'I');</v>
      </c>
    </row>
    <row r="410" spans="1:15" s="87" customFormat="1" ht="72.5" x14ac:dyDescent="0.35">
      <c r="A410" s="12" t="s">
        <v>77</v>
      </c>
      <c r="B410" s="85" t="s">
        <v>695</v>
      </c>
      <c r="C410" s="9" t="str">
        <f t="shared" si="24"/>
        <v>CP-OS</v>
      </c>
      <c r="D410" s="85" t="s">
        <v>637</v>
      </c>
      <c r="E410" s="85" t="str">
        <f>VLOOKUP(D410,'Phase apprent &amp; Nature activ'!A$11:B$14,2,0)</f>
        <v>Introduction/Initiation</v>
      </c>
      <c r="F410" s="85">
        <v>1</v>
      </c>
      <c r="G410" s="85" t="s">
        <v>952</v>
      </c>
      <c r="H410" s="85" t="str">
        <f t="shared" si="25"/>
        <v>CP-OS-I-1-Q1</v>
      </c>
      <c r="I410" s="48" t="str">
        <f>CONCATENATE(VLOOKUP(CONCATENATE(A410,"-",B410,"-",D410,"-",F410),'Activités par classe-leçon-nat'!G:H,2,0)," - ",E410)</f>
        <v>Apprendre la notion d'ordinalité et d'ordre en donnant des exemples (file d'attente, classement) - Introduction/Initiation</v>
      </c>
      <c r="J410" s="48" t="str">
        <f>VLOOKUP(CONCATENATE($A410,"-",$B410,"-",$D410,"-",$F410),'Activités par classe-leçon-nat'!G:J,3,0)</f>
        <v>L'enfant doit savoir indiquer quelle personne est la 2e, la 3e dans la file ou dans le classement</v>
      </c>
      <c r="K410" s="48" t="str">
        <f>VLOOKUP(G410,'Type Exo'!A:C,3,0)</f>
        <v>Un exercice de type QCM</v>
      </c>
      <c r="L410" s="48" t="s">
        <v>973</v>
      </c>
      <c r="M410" s="48">
        <f>IF(NOT(ISNA(VLOOKUP(CONCATENATE($H410,"-",$G410),'Question ClasseLeçonActTyprep'!$I:$L,4,0))), VLOOKUP(CONCATENATE($H410,"-",$G410),'Question ClasseLeçonActTyprep'!$I:$L,4,0), IF(NOT(ISNA(VLOOKUP(CONCATENATE(MID($H410,1,LEN($H410)-2),"--*",$G410),'Question ClasseLeçonActTyprep'!$I:$L,4,0))), VLOOKUP(CONCATENATE(MID($H410,1,LEN($H410)-2),"--*",$G410),'Question ClasseLeçonActTyprep'!$I:$L,4,0), IF(NOT(ISNA(VLOOKUP(CONCATENATE(MID($H410,1,LEN($H410)-4),"---*",$G410),'Question ClasseLeçonActTyprep'!$I:$L,4,0))), VLOOKUP(CONCATENATE(MID($H410,1,LEN($H410)-4),"---*",$G410),'Question ClasseLeçonActTyprep'!$I:$L,4,0), IF(NOT(ISNA(VLOOKUP(CONCATENATE(MID($H410,1,LEN($H410)-5),"----*",$G410),'Question ClasseLeçonActTyprep'!$I:$L,4,0))), VLOOKUP(CONCATENATE(MID($H410,1,LEN($H410)-6),"----*",$G410),'Question ClasseLeçonActTyprep'!$I:$L,4,0), 0))))</f>
        <v>0</v>
      </c>
      <c r="N410" s="86" t="str">
        <f t="shared" si="26"/>
        <v>Indique quel enfant est le 2e</v>
      </c>
      <c r="O410" s="93" t="str">
        <f t="shared" si="27"/>
        <v>INSERT INTO `activite_clnt` (nom, description, objectif, consigne, typrep, num_activite, fk_classe_id, fk_lesson_id, fk_natureactiv_id) VALUES ('Apprendre la notion d''ordinalité et d''ordre en donnant des exemples (file d''attente, classement) - Introduction/Initiation', 'Un exercice de type QCM', 'L''enfant doit savoir indiquer quelle personne est la 2e, la 3e dans la file ou dans le classement', 'Indique quel enfant est le 2e', 'Q1', '1', 'CP', 'OS', 'I');</v>
      </c>
    </row>
    <row r="411" spans="1:15" s="87" customFormat="1" ht="72.5" x14ac:dyDescent="0.35">
      <c r="A411" s="12" t="s">
        <v>77</v>
      </c>
      <c r="B411" s="85" t="s">
        <v>695</v>
      </c>
      <c r="C411" s="9" t="str">
        <f t="shared" si="24"/>
        <v>CP-OS</v>
      </c>
      <c r="D411" s="85" t="s">
        <v>637</v>
      </c>
      <c r="E411" s="85" t="str">
        <f>VLOOKUP(D411,'Phase apprent &amp; Nature activ'!A$11:B$14,2,0)</f>
        <v>Introduction/Initiation</v>
      </c>
      <c r="F411" s="85">
        <v>1</v>
      </c>
      <c r="G411" s="85" t="s">
        <v>628</v>
      </c>
      <c r="H411" s="85" t="str">
        <f t="shared" si="25"/>
        <v>CP-OS-I-1-P</v>
      </c>
      <c r="I411" s="48" t="str">
        <f>CONCATENATE(VLOOKUP(CONCATENATE(A411,"-",B411,"-",D411,"-",F411),'Activités par classe-leçon-nat'!G:H,2,0)," - ",E411)</f>
        <v>Apprendre la notion d'ordinalité et d'ordre en donnant des exemples (file d'attente, classement) - Introduction/Initiation</v>
      </c>
      <c r="J411" s="48" t="str">
        <f>VLOOKUP(CONCATENATE($A411,"-",$B411,"-",$D411,"-",$F411),'Activités par classe-leçon-nat'!G:J,3,0)</f>
        <v>L'enfant doit savoir indiquer quelle personne est la 2e, la 3e dans la file ou dans le classement</v>
      </c>
      <c r="K411" s="48" t="str">
        <f>VLOOKUP(G411,'Type Exo'!A:C,3,0)</f>
        <v>Un exercice où il faut relier des items entre eux par paire</v>
      </c>
      <c r="L411" s="48" t="s">
        <v>974</v>
      </c>
      <c r="M411" s="48">
        <f>IF(NOT(ISNA(VLOOKUP(CONCATENATE($H411,"-",$G411),'Question ClasseLeçonActTyprep'!$I:$L,4,0))), VLOOKUP(CONCATENATE($H411,"-",$G411),'Question ClasseLeçonActTyprep'!$I:$L,4,0), IF(NOT(ISNA(VLOOKUP(CONCATENATE(MID($H411,1,LEN($H411)-2),"--*",$G411),'Question ClasseLeçonActTyprep'!$I:$L,4,0))), VLOOKUP(CONCATENATE(MID($H411,1,LEN($H411)-2),"--*",$G411),'Question ClasseLeçonActTyprep'!$I:$L,4,0), IF(NOT(ISNA(VLOOKUP(CONCATENATE(MID($H411,1,LEN($H411)-4),"---*",$G411),'Question ClasseLeçonActTyprep'!$I:$L,4,0))), VLOOKUP(CONCATENATE(MID($H411,1,LEN($H411)-4),"---*",$G411),'Question ClasseLeçonActTyprep'!$I:$L,4,0), IF(NOT(ISNA(VLOOKUP(CONCATENATE(MID($H411,1,LEN($H411)-5),"----*",$G411),'Question ClasseLeçonActTyprep'!$I:$L,4,0))), VLOOKUP(CONCATENATE(MID($H411,1,LEN($H411)-6),"----*",$G411),'Question ClasseLeçonActTyprep'!$I:$L,4,0), 0))))</f>
        <v>0</v>
      </c>
      <c r="N411" s="86" t="str">
        <f t="shared" si="26"/>
        <v>Relie chaque enfant avec son rang dans la file</v>
      </c>
      <c r="O411" s="93" t="str">
        <f t="shared" si="27"/>
        <v>INSERT INTO `activite_clnt` (nom, description, objectif, consigne, typrep, num_activite, fk_classe_id, fk_lesson_id, fk_natureactiv_id) VALUES ('Apprendre la notion d''ordinalité et d''ordre en donnant des exemples (file d''attente, classement) - Introduction/Initiation', 'Un exercice où il faut relier des items entre eux par paire', 'L''enfant doit savoir indiquer quelle personne est la 2e, la 3e dans la file ou dans le classement', 'Relie chaque enfant avec son rang dans la file', 'P', '1', 'CP', 'OS', 'I');</v>
      </c>
    </row>
    <row r="412" spans="1:15" s="87" customFormat="1" ht="72.5" x14ac:dyDescent="0.35">
      <c r="A412" s="12" t="s">
        <v>77</v>
      </c>
      <c r="B412" s="85" t="s">
        <v>695</v>
      </c>
      <c r="C412" s="9" t="str">
        <f t="shared" si="24"/>
        <v>CP-OS</v>
      </c>
      <c r="D412" s="85" t="s">
        <v>637</v>
      </c>
      <c r="E412" s="85" t="str">
        <f>VLOOKUP(D412,'Phase apprent &amp; Nature activ'!A$11:B$14,2,0)</f>
        <v>Introduction/Initiation</v>
      </c>
      <c r="F412" s="85">
        <v>1</v>
      </c>
      <c r="G412" s="85" t="s">
        <v>87</v>
      </c>
      <c r="H412" s="85" t="str">
        <f t="shared" si="25"/>
        <v>CP-OS-I-1-M</v>
      </c>
      <c r="I412" s="48" t="str">
        <f>CONCATENATE(VLOOKUP(CONCATENATE(A412,"-",B412,"-",D412,"-",F412),'Activités par classe-leçon-nat'!G:H,2,0)," - ",E412)</f>
        <v>Apprendre la notion d'ordinalité et d'ordre en donnant des exemples (file d'attente, classement) - Introduction/Initiation</v>
      </c>
      <c r="J412" s="48" t="str">
        <f>VLOOKUP(CONCATENATE($A412,"-",$B412,"-",$D412,"-",$F412),'Activités par classe-leçon-nat'!G:J,3,0)</f>
        <v>L'enfant doit savoir indiquer quelle personne est la 2e, la 3e dans la file ou dans le classement</v>
      </c>
      <c r="K412" s="48" t="str">
        <f>VLOOKUP(G412,'Type Exo'!A:C,3,0)</f>
        <v>Un exercice de type Memory</v>
      </c>
      <c r="L412" s="48" t="s">
        <v>975</v>
      </c>
      <c r="M412" s="48">
        <f>IF(NOT(ISNA(VLOOKUP(CONCATENATE($H412,"-",$G412),'Question ClasseLeçonActTyprep'!$I:$L,4,0))), VLOOKUP(CONCATENATE($H412,"-",$G412),'Question ClasseLeçonActTyprep'!$I:$L,4,0), IF(NOT(ISNA(VLOOKUP(CONCATENATE(MID($H412,1,LEN($H412)-2),"--*",$G412),'Question ClasseLeçonActTyprep'!$I:$L,4,0))), VLOOKUP(CONCATENATE(MID($H412,1,LEN($H412)-2),"--*",$G412),'Question ClasseLeçonActTyprep'!$I:$L,4,0), IF(NOT(ISNA(VLOOKUP(CONCATENATE(MID($H412,1,LEN($H412)-4),"---*",$G412),'Question ClasseLeçonActTyprep'!$I:$L,4,0))), VLOOKUP(CONCATENATE(MID($H412,1,LEN($H412)-4),"---*",$G412),'Question ClasseLeçonActTyprep'!$I:$L,4,0), IF(NOT(ISNA(VLOOKUP(CONCATENATE(MID($H412,1,LEN($H412)-5),"----*",$G412),'Question ClasseLeçonActTyprep'!$I:$L,4,0))), VLOOKUP(CONCATENATE(MID($H412,1,LEN($H412)-6),"----*",$G412),'Question ClasseLeçonActTyprep'!$I:$L,4,0), 0))))</f>
        <v>0</v>
      </c>
      <c r="N412" s="86" t="str">
        <f t="shared" si="26"/>
        <v>Associe les cartes qui indiquent la bonne paire (enfant et rang)</v>
      </c>
      <c r="O412" s="93" t="str">
        <f t="shared" si="27"/>
        <v>INSERT INTO `activite_clnt` (nom, description, objectif, consigne, typrep, num_activite, fk_classe_id, fk_lesson_id, fk_natureactiv_id) VALUES ('Apprendre la notion d''ordinalité et d''ordre en donnant des exemples (file d''attente, classement) - Introduction/Initiation', 'Un exercice de type Memory', 'L''enfant doit savoir indiquer quelle personne est la 2e, la 3e dans la file ou dans le classement', 'Associe les cartes qui indiquent la bonne paire (enfant et rang)', 'M', '1', 'CP', 'OS', 'I');</v>
      </c>
    </row>
    <row r="413" spans="1:15" s="87" customFormat="1" ht="72.5" x14ac:dyDescent="0.35">
      <c r="A413" s="12" t="s">
        <v>77</v>
      </c>
      <c r="B413" s="85" t="s">
        <v>695</v>
      </c>
      <c r="C413" s="9" t="str">
        <f t="shared" si="24"/>
        <v>CP-OS</v>
      </c>
      <c r="D413" s="85" t="s">
        <v>637</v>
      </c>
      <c r="E413" s="85" t="str">
        <f>VLOOKUP(D413,'Phase apprent &amp; Nature activ'!A$11:B$14,2,0)</f>
        <v>Introduction/Initiation</v>
      </c>
      <c r="F413" s="85">
        <v>1</v>
      </c>
      <c r="G413" s="85" t="s">
        <v>835</v>
      </c>
      <c r="H413" s="85" t="str">
        <f t="shared" si="25"/>
        <v>CP-OS-I-1-T</v>
      </c>
      <c r="I413" s="48" t="str">
        <f>CONCATENATE(VLOOKUP(CONCATENATE(A413,"-",B413,"-",D413,"-",F413),'Activités par classe-leçon-nat'!G:H,2,0)," - ",E413)</f>
        <v>Apprendre la notion d'ordinalité et d'ordre en donnant des exemples (file d'attente, classement) - Introduction/Initiation</v>
      </c>
      <c r="J413" s="48" t="str">
        <f>VLOOKUP(CONCATENATE($A413,"-",$B413,"-",$D413,"-",$F413),'Activités par classe-leçon-nat'!G:J,3,0)</f>
        <v>L'enfant doit savoir indiquer quelle personne est la 2e, la 3e dans la file ou dans le classement</v>
      </c>
      <c r="K413" s="48" t="str">
        <f>VLOOKUP(G413,'Type Exo'!A:C,3,0)</f>
        <v>Un exercice à trous</v>
      </c>
      <c r="L413" s="48" t="s">
        <v>976</v>
      </c>
      <c r="M413" s="48">
        <f>IF(NOT(ISNA(VLOOKUP(CONCATENATE($H413,"-",$G413),'Question ClasseLeçonActTyprep'!$I:$L,4,0))), VLOOKUP(CONCATENATE($H413,"-",$G413),'Question ClasseLeçonActTyprep'!$I:$L,4,0), IF(NOT(ISNA(VLOOKUP(CONCATENATE(MID($H413,1,LEN($H413)-2),"--*",$G413),'Question ClasseLeçonActTyprep'!$I:$L,4,0))), VLOOKUP(CONCATENATE(MID($H413,1,LEN($H413)-2),"--*",$G413),'Question ClasseLeçonActTyprep'!$I:$L,4,0), IF(NOT(ISNA(VLOOKUP(CONCATENATE(MID($H413,1,LEN($H413)-4),"---*",$G413),'Question ClasseLeçonActTyprep'!$I:$L,4,0))), VLOOKUP(CONCATENATE(MID($H413,1,LEN($H413)-4),"---*",$G413),'Question ClasseLeçonActTyprep'!$I:$L,4,0), IF(NOT(ISNA(VLOOKUP(CONCATENATE(MID($H413,1,LEN($H413)-5),"----*",$G413),'Question ClasseLeçonActTyprep'!$I:$L,4,0))), VLOOKUP(CONCATENATE(MID($H413,1,LEN($H413)-6),"----*",$G413),'Question ClasseLeçonActTyprep'!$I:$L,4,0), 0))))</f>
        <v>0</v>
      </c>
      <c r="N413" s="86" t="str">
        <f t="shared" si="26"/>
        <v>L'enfant qui porte un tee-shirt &lt;vert&gt; est le &lt;1er&gt; dans la file</v>
      </c>
      <c r="O413" s="93" t="str">
        <f t="shared" si="27"/>
        <v>INSERT INTO `activite_clnt` (nom, description, objectif, consigne, typrep, num_activite, fk_classe_id, fk_lesson_id, fk_natureactiv_id) VALUES ('Apprendre la notion d''ordinalité et d''ordre en donnant des exemples (file d''attente, classement) - Introduction/Initiation', 'Un exercice à trous', 'L''enfant doit savoir indiquer quelle personne est la 2e, la 3e dans la file ou dans le classement', 'L''enfant qui porte un tee-shirt &lt;vert&gt; est le &lt;1er&gt; dans la file', 'T', '1', 'CP', 'OS', 'I');</v>
      </c>
    </row>
    <row r="414" spans="1:15" s="87" customFormat="1" ht="72.5" x14ac:dyDescent="0.35">
      <c r="A414" s="12" t="s">
        <v>77</v>
      </c>
      <c r="B414" s="85" t="s">
        <v>695</v>
      </c>
      <c r="C414" s="9" t="str">
        <f t="shared" si="24"/>
        <v>CP-OS</v>
      </c>
      <c r="D414" s="85" t="s">
        <v>637</v>
      </c>
      <c r="E414" s="85" t="str">
        <f>VLOOKUP(D414,'Phase apprent &amp; Nature activ'!A$11:B$14,2,0)</f>
        <v>Introduction/Initiation</v>
      </c>
      <c r="F414" s="85">
        <v>2</v>
      </c>
      <c r="G414" s="85" t="s">
        <v>735</v>
      </c>
      <c r="H414" s="85" t="str">
        <f t="shared" si="25"/>
        <v>CP-OS-I-2-B1</v>
      </c>
      <c r="I414" s="48" t="str">
        <f>CONCATENATE(VLOOKUP(CONCATENATE(A414,"-",B414,"-",D414,"-",F414),'Activités par classe-leçon-nat'!G:H,2,0)," - ",E414)</f>
        <v>Apprendre les notions d'ordinalité en montrant la comparaison 2 à 2 - Introduction/Initiation</v>
      </c>
      <c r="J414" s="48" t="str">
        <f>VLOOKUP(CONCATENATE($A414,"-",$B414,"-",$D414,"-",$F414),'Activités par classe-leçon-nat'!G:J,3,0)</f>
        <v>L'enfant doit savoir indiquer quel ensemble est le 1er, 2e, le 3e en quantité</v>
      </c>
      <c r="K414" s="48" t="str">
        <f>VLOOKUP(G414,'Type Exo'!A:C,3,0)</f>
        <v>Exercice où il faut trouver la bonne réponse parmi 2 possibles</v>
      </c>
      <c r="L414" s="48" t="s">
        <v>977</v>
      </c>
      <c r="M414" s="48">
        <f>IF(NOT(ISNA(VLOOKUP(CONCATENATE($H414,"-",$G414),'Question ClasseLeçonActTyprep'!$I:$L,4,0))), VLOOKUP(CONCATENATE($H414,"-",$G414),'Question ClasseLeçonActTyprep'!$I:$L,4,0), IF(NOT(ISNA(VLOOKUP(CONCATENATE(MID($H414,1,LEN($H414)-2),"--*",$G414),'Question ClasseLeçonActTyprep'!$I:$L,4,0))), VLOOKUP(CONCATENATE(MID($H414,1,LEN($H414)-2),"--*",$G414),'Question ClasseLeçonActTyprep'!$I:$L,4,0), IF(NOT(ISNA(VLOOKUP(CONCATENATE(MID($H414,1,LEN($H414)-4),"---*",$G414),'Question ClasseLeçonActTyprep'!$I:$L,4,0))), VLOOKUP(CONCATENATE(MID($H414,1,LEN($H414)-4),"---*",$G414),'Question ClasseLeçonActTyprep'!$I:$L,4,0), IF(NOT(ISNA(VLOOKUP(CONCATENATE(MID($H414,1,LEN($H414)-5),"----*",$G414),'Question ClasseLeçonActTyprep'!$I:$L,4,0))), VLOOKUP(CONCATENATE(MID($H414,1,LEN($H414)-6),"----*",$G414),'Question ClasseLeçonActTyprep'!$I:$L,4,0), 0))))</f>
        <v>0</v>
      </c>
      <c r="N414" s="86" t="str">
        <f t="shared" si="26"/>
        <v>Quel est le 2e sac de bille en nombre de billes ?</v>
      </c>
      <c r="O414" s="93" t="str">
        <f t="shared" si="27"/>
        <v>INSERT INTO `activite_clnt` (nom, description, objectif, consigne, typrep, num_activite, fk_classe_id, fk_lesson_id, fk_natureactiv_id) VALUES ('Apprendre les notions d''ordinalité en montrant la comparaison 2 à 2 - Introduction/Initiation', 'Exercice où il faut trouver la bonne réponse parmi 2 possibles', 'L''enfant doit savoir indiquer quel ensemble est le 1er, 2e, le 3e en quantité', 'Quel est le 2e sac de bille en nombre de billes ?', 'B1', '2', 'CP', 'OS', 'I');</v>
      </c>
    </row>
    <row r="415" spans="1:15" s="87" customFormat="1" ht="58" x14ac:dyDescent="0.35">
      <c r="A415" s="12" t="s">
        <v>77</v>
      </c>
      <c r="B415" s="85" t="s">
        <v>695</v>
      </c>
      <c r="C415" s="9" t="str">
        <f t="shared" si="24"/>
        <v>CP-OS</v>
      </c>
      <c r="D415" s="85" t="s">
        <v>637</v>
      </c>
      <c r="E415" s="85" t="str">
        <f>VLOOKUP(D415,'Phase apprent &amp; Nature activ'!A$11:B$14,2,0)</f>
        <v>Introduction/Initiation</v>
      </c>
      <c r="F415" s="85">
        <v>2</v>
      </c>
      <c r="G415" s="85" t="s">
        <v>952</v>
      </c>
      <c r="H415" s="85" t="str">
        <f t="shared" si="25"/>
        <v>CP-OS-I-2-Q1</v>
      </c>
      <c r="I415" s="48" t="str">
        <f>CONCATENATE(VLOOKUP(CONCATENATE(A415,"-",B415,"-",D415,"-",F415),'Activités par classe-leçon-nat'!G:H,2,0)," - ",E415)</f>
        <v>Apprendre les notions d'ordinalité en montrant la comparaison 2 à 2 - Introduction/Initiation</v>
      </c>
      <c r="J415" s="48" t="str">
        <f>VLOOKUP(CONCATENATE($A415,"-",$B415,"-",$D415,"-",$F415),'Activités par classe-leçon-nat'!G:J,3,0)</f>
        <v>L'enfant doit savoir indiquer quel ensemble est le 1er, 2e, le 3e en quantité</v>
      </c>
      <c r="K415" s="48" t="str">
        <f>VLOOKUP(G415,'Type Exo'!A:C,3,0)</f>
        <v>Un exercice de type QCM</v>
      </c>
      <c r="L415" s="48" t="s">
        <v>977</v>
      </c>
      <c r="M415" s="48">
        <f>IF(NOT(ISNA(VLOOKUP(CONCATENATE($H415,"-",$G415),'Question ClasseLeçonActTyprep'!$I:$L,4,0))), VLOOKUP(CONCATENATE($H415,"-",$G415),'Question ClasseLeçonActTyprep'!$I:$L,4,0), IF(NOT(ISNA(VLOOKUP(CONCATENATE(MID($H415,1,LEN($H415)-2),"--*",$G415),'Question ClasseLeçonActTyprep'!$I:$L,4,0))), VLOOKUP(CONCATENATE(MID($H415,1,LEN($H415)-2),"--*",$G415),'Question ClasseLeçonActTyprep'!$I:$L,4,0), IF(NOT(ISNA(VLOOKUP(CONCATENATE(MID($H415,1,LEN($H415)-4),"---*",$G415),'Question ClasseLeçonActTyprep'!$I:$L,4,0))), VLOOKUP(CONCATENATE(MID($H415,1,LEN($H415)-4),"---*",$G415),'Question ClasseLeçonActTyprep'!$I:$L,4,0), IF(NOT(ISNA(VLOOKUP(CONCATENATE(MID($H415,1,LEN($H415)-5),"----*",$G415),'Question ClasseLeçonActTyprep'!$I:$L,4,0))), VLOOKUP(CONCATENATE(MID($H415,1,LEN($H415)-6),"----*",$G415),'Question ClasseLeçonActTyprep'!$I:$L,4,0), 0))))</f>
        <v>0</v>
      </c>
      <c r="N415" s="86" t="str">
        <f t="shared" si="26"/>
        <v>Quel est le 2e sac de bille en nombre de billes ?</v>
      </c>
      <c r="O415" s="93" t="str">
        <f t="shared" si="27"/>
        <v>INSERT INTO `activite_clnt` (nom, description, objectif, consigne, typrep, num_activite, fk_classe_id, fk_lesson_id, fk_natureactiv_id) VALUES ('Apprendre les notions d''ordinalité en montrant la comparaison 2 à 2 - Introduction/Initiation', 'Un exercice de type QCM', 'L''enfant doit savoir indiquer quel ensemble est le 1er, 2e, le 3e en quantité', 'Quel est le 2e sac de bille en nombre de billes ?', 'Q1', '2', 'CP', 'OS', 'I');</v>
      </c>
    </row>
    <row r="416" spans="1:15" s="87" customFormat="1" ht="72.5" x14ac:dyDescent="0.35">
      <c r="A416" s="12" t="s">
        <v>77</v>
      </c>
      <c r="B416" s="85" t="s">
        <v>695</v>
      </c>
      <c r="C416" s="9" t="str">
        <f t="shared" si="24"/>
        <v>CP-OS</v>
      </c>
      <c r="D416" s="85" t="s">
        <v>637</v>
      </c>
      <c r="E416" s="85" t="str">
        <f>VLOOKUP(D416,'Phase apprent &amp; Nature activ'!A$11:B$14,2,0)</f>
        <v>Introduction/Initiation</v>
      </c>
      <c r="F416" s="85">
        <v>2</v>
      </c>
      <c r="G416" s="85" t="s">
        <v>628</v>
      </c>
      <c r="H416" s="85" t="str">
        <f t="shared" si="25"/>
        <v>CP-OS-I-2-P</v>
      </c>
      <c r="I416" s="48" t="str">
        <f>CONCATENATE(VLOOKUP(CONCATENATE(A416,"-",B416,"-",D416,"-",F416),'Activités par classe-leçon-nat'!G:H,2,0)," - ",E416)</f>
        <v>Apprendre les notions d'ordinalité en montrant la comparaison 2 à 2 - Introduction/Initiation</v>
      </c>
      <c r="J416" s="48" t="str">
        <f>VLOOKUP(CONCATENATE($A416,"-",$B416,"-",$D416,"-",$F416),'Activités par classe-leçon-nat'!G:J,3,0)</f>
        <v>L'enfant doit savoir indiquer quel ensemble est le 1er, 2e, le 3e en quantité</v>
      </c>
      <c r="K416" s="48" t="str">
        <f>VLOOKUP(G416,'Type Exo'!A:C,3,0)</f>
        <v>Un exercice où il faut relier des items entre eux par paire</v>
      </c>
      <c r="L416" s="48" t="s">
        <v>978</v>
      </c>
      <c r="M416" s="48">
        <f>IF(NOT(ISNA(VLOOKUP(CONCATENATE($H416,"-",$G416),'Question ClasseLeçonActTyprep'!$I:$L,4,0))), VLOOKUP(CONCATENATE($H416,"-",$G416),'Question ClasseLeçonActTyprep'!$I:$L,4,0), IF(NOT(ISNA(VLOOKUP(CONCATENATE(MID($H416,1,LEN($H416)-2),"--*",$G416),'Question ClasseLeçonActTyprep'!$I:$L,4,0))), VLOOKUP(CONCATENATE(MID($H416,1,LEN($H416)-2),"--*",$G416),'Question ClasseLeçonActTyprep'!$I:$L,4,0), IF(NOT(ISNA(VLOOKUP(CONCATENATE(MID($H416,1,LEN($H416)-4),"---*",$G416),'Question ClasseLeçonActTyprep'!$I:$L,4,0))), VLOOKUP(CONCATENATE(MID($H416,1,LEN($H416)-4),"---*",$G416),'Question ClasseLeçonActTyprep'!$I:$L,4,0), IF(NOT(ISNA(VLOOKUP(CONCATENATE(MID($H416,1,LEN($H416)-5),"----*",$G416),'Question ClasseLeçonActTyprep'!$I:$L,4,0))), VLOOKUP(CONCATENATE(MID($H416,1,LEN($H416)-6),"----*",$G416),'Question ClasseLeçonActTyprep'!$I:$L,4,0), 0))))</f>
        <v>0</v>
      </c>
      <c r="N416" s="86" t="str">
        <f t="shared" si="26"/>
        <v>Relie les sacs de billes à leur rang en nombre de billes</v>
      </c>
      <c r="O416" s="93" t="str">
        <f t="shared" si="27"/>
        <v>INSERT INTO `activite_clnt` (nom, description, objectif, consigne, typrep, num_activite, fk_classe_id, fk_lesson_id, fk_natureactiv_id) VALUES ('Apprendre les notions d''ordinalité en montrant la comparaison 2 à 2 - Introduction/Initiation', 'Un exercice où il faut relier des items entre eux par paire', 'L''enfant doit savoir indiquer quel ensemble est le 1er, 2e, le 3e en quantité', 'Relie les sacs de billes à leur rang en nombre de billes', 'P', '2', 'CP', 'OS', 'I');</v>
      </c>
    </row>
    <row r="417" spans="1:15" s="87" customFormat="1" ht="72.5" x14ac:dyDescent="0.35">
      <c r="A417" s="12" t="s">
        <v>77</v>
      </c>
      <c r="B417" s="85" t="s">
        <v>695</v>
      </c>
      <c r="C417" s="9" t="str">
        <f t="shared" si="24"/>
        <v>CP-OS</v>
      </c>
      <c r="D417" s="85" t="s">
        <v>637</v>
      </c>
      <c r="E417" s="85" t="str">
        <f>VLOOKUP(D417,'Phase apprent &amp; Nature activ'!A$11:B$14,2,0)</f>
        <v>Introduction/Initiation</v>
      </c>
      <c r="F417" s="85">
        <v>2</v>
      </c>
      <c r="G417" s="85" t="s">
        <v>87</v>
      </c>
      <c r="H417" s="85" t="str">
        <f t="shared" si="25"/>
        <v>CP-OS-I-2-M</v>
      </c>
      <c r="I417" s="48" t="str">
        <f>CONCATENATE(VLOOKUP(CONCATENATE(A417,"-",B417,"-",D417,"-",F417),'Activités par classe-leçon-nat'!G:H,2,0)," - ",E417)</f>
        <v>Apprendre les notions d'ordinalité en montrant la comparaison 2 à 2 - Introduction/Initiation</v>
      </c>
      <c r="J417" s="48" t="str">
        <f>VLOOKUP(CONCATENATE($A417,"-",$B417,"-",$D417,"-",$F417),'Activités par classe-leçon-nat'!G:J,3,0)</f>
        <v>L'enfant doit savoir indiquer quel ensemble est le 1er, 2e, le 3e en quantité</v>
      </c>
      <c r="K417" s="48" t="str">
        <f>VLOOKUP(G417,'Type Exo'!A:C,3,0)</f>
        <v>Un exercice de type Memory</v>
      </c>
      <c r="L417" s="48" t="s">
        <v>979</v>
      </c>
      <c r="M417" s="48">
        <f>IF(NOT(ISNA(VLOOKUP(CONCATENATE($H417,"-",$G417),'Question ClasseLeçonActTyprep'!$I:$L,4,0))), VLOOKUP(CONCATENATE($H417,"-",$G417),'Question ClasseLeçonActTyprep'!$I:$L,4,0), IF(NOT(ISNA(VLOOKUP(CONCATENATE(MID($H417,1,LEN($H417)-2),"--*",$G417),'Question ClasseLeçonActTyprep'!$I:$L,4,0))), VLOOKUP(CONCATENATE(MID($H417,1,LEN($H417)-2),"--*",$G417),'Question ClasseLeçonActTyprep'!$I:$L,4,0), IF(NOT(ISNA(VLOOKUP(CONCATENATE(MID($H417,1,LEN($H417)-4),"---*",$G417),'Question ClasseLeçonActTyprep'!$I:$L,4,0))), VLOOKUP(CONCATENATE(MID($H417,1,LEN($H417)-4),"---*",$G417),'Question ClasseLeçonActTyprep'!$I:$L,4,0), IF(NOT(ISNA(VLOOKUP(CONCATENATE(MID($H417,1,LEN($H417)-5),"----*",$G417),'Question ClasseLeçonActTyprep'!$I:$L,4,0))), VLOOKUP(CONCATENATE(MID($H417,1,LEN($H417)-6),"----*",$G417),'Question ClasseLeçonActTyprep'!$I:$L,4,0), 0))))</f>
        <v>0</v>
      </c>
      <c r="N417" s="86" t="str">
        <f t="shared" si="26"/>
        <v>Associe les cartes qui indiquent la bonne paire (sac de billes et rang)</v>
      </c>
      <c r="O417" s="93" t="str">
        <f t="shared" si="27"/>
        <v>INSERT INTO `activite_clnt` (nom, description, objectif, consigne, typrep, num_activite, fk_classe_id, fk_lesson_id, fk_natureactiv_id) VALUES ('Apprendre les notions d''ordinalité en montrant la comparaison 2 à 2 - Introduction/Initiation', 'Un exercice de type Memory', 'L''enfant doit savoir indiquer quel ensemble est le 1er, 2e, le 3e en quantité', 'Associe les cartes qui indiquent la bonne paire (sac de billes et rang)', 'M', '2', 'CP', 'OS', 'I');</v>
      </c>
    </row>
    <row r="418" spans="1:15" s="87" customFormat="1" ht="58" x14ac:dyDescent="0.35">
      <c r="A418" s="12" t="s">
        <v>77</v>
      </c>
      <c r="B418" s="85" t="s">
        <v>695</v>
      </c>
      <c r="C418" s="9" t="str">
        <f t="shared" si="24"/>
        <v>CP-OS</v>
      </c>
      <c r="D418" s="85" t="s">
        <v>637</v>
      </c>
      <c r="E418" s="85" t="str">
        <f>VLOOKUP(D418,'Phase apprent &amp; Nature activ'!A$11:B$14,2,0)</f>
        <v>Introduction/Initiation</v>
      </c>
      <c r="F418" s="85">
        <v>2</v>
      </c>
      <c r="G418" s="85" t="s">
        <v>835</v>
      </c>
      <c r="H418" s="85" t="str">
        <f t="shared" si="25"/>
        <v>CP-OS-I-2-T</v>
      </c>
      <c r="I418" s="48" t="str">
        <f>CONCATENATE(VLOOKUP(CONCATENATE(A418,"-",B418,"-",D418,"-",F418),'Activités par classe-leçon-nat'!G:H,2,0)," - ",E418)</f>
        <v>Apprendre les notions d'ordinalité en montrant la comparaison 2 à 2 - Introduction/Initiation</v>
      </c>
      <c r="J418" s="48" t="str">
        <f>VLOOKUP(CONCATENATE($A418,"-",$B418,"-",$D418,"-",$F418),'Activités par classe-leçon-nat'!G:J,3,0)</f>
        <v>L'enfant doit savoir indiquer quel ensemble est le 1er, 2e, le 3e en quantité</v>
      </c>
      <c r="K418" s="48" t="str">
        <f>VLOOKUP(G418,'Type Exo'!A:C,3,0)</f>
        <v>Un exercice à trous</v>
      </c>
      <c r="L418" s="48" t="s">
        <v>980</v>
      </c>
      <c r="M418" s="48">
        <f>IF(NOT(ISNA(VLOOKUP(CONCATENATE($H418,"-",$G418),'Question ClasseLeçonActTyprep'!$I:$L,4,0))), VLOOKUP(CONCATENATE($H418,"-",$G418),'Question ClasseLeçonActTyprep'!$I:$L,4,0), IF(NOT(ISNA(VLOOKUP(CONCATENATE(MID($H418,1,LEN($H418)-2),"--*",$G418),'Question ClasseLeçonActTyprep'!$I:$L,4,0))), VLOOKUP(CONCATENATE(MID($H418,1,LEN($H418)-2),"--*",$G418),'Question ClasseLeçonActTyprep'!$I:$L,4,0), IF(NOT(ISNA(VLOOKUP(CONCATENATE(MID($H418,1,LEN($H418)-4),"---*",$G418),'Question ClasseLeçonActTyprep'!$I:$L,4,0))), VLOOKUP(CONCATENATE(MID($H418,1,LEN($H418)-4),"---*",$G418),'Question ClasseLeçonActTyprep'!$I:$L,4,0), IF(NOT(ISNA(VLOOKUP(CONCATENATE(MID($H418,1,LEN($H418)-5),"----*",$G418),'Question ClasseLeçonActTyprep'!$I:$L,4,0))), VLOOKUP(CONCATENATE(MID($H418,1,LEN($H418)-6),"----*",$G418),'Question ClasseLeçonActTyprep'!$I:$L,4,0), 0))))</f>
        <v>0</v>
      </c>
      <c r="N418" s="86" t="str">
        <f t="shared" si="26"/>
        <v>Le sac de billes &lt;rouges&gt; est le &lt;3e&gt; en nombre de billes</v>
      </c>
      <c r="O418" s="93" t="str">
        <f t="shared" si="27"/>
        <v>INSERT INTO `activite_clnt` (nom, description, objectif, consigne, typrep, num_activite, fk_classe_id, fk_lesson_id, fk_natureactiv_id) VALUES ('Apprendre les notions d''ordinalité en montrant la comparaison 2 à 2 - Introduction/Initiation', 'Un exercice à trous', 'L''enfant doit savoir indiquer quel ensemble est le 1er, 2e, le 3e en quantité', 'Le sac de billes &lt;rouges&gt; est le &lt;3e&gt; en nombre de billes', 'T', '2', 'CP', 'OS', 'I');</v>
      </c>
    </row>
    <row r="419" spans="1:15" s="87" customFormat="1" ht="72.5" x14ac:dyDescent="0.35">
      <c r="A419" s="12" t="s">
        <v>77</v>
      </c>
      <c r="B419" s="85" t="s">
        <v>695</v>
      </c>
      <c r="C419" s="9" t="str">
        <f t="shared" si="24"/>
        <v>CP-OS</v>
      </c>
      <c r="D419" s="85" t="s">
        <v>637</v>
      </c>
      <c r="E419" s="85" t="str">
        <f>VLOOKUP(D419,'Phase apprent &amp; Nature activ'!A$11:B$14,2,0)</f>
        <v>Introduction/Initiation</v>
      </c>
      <c r="F419" s="85">
        <v>3</v>
      </c>
      <c r="G419" s="85" t="s">
        <v>735</v>
      </c>
      <c r="H419" s="85" t="str">
        <f t="shared" si="25"/>
        <v>CP-OS-I-3-B1</v>
      </c>
      <c r="I419" s="48" t="str">
        <f>CONCATENATE(VLOOKUP(CONCATENATE(A419,"-",B419,"-",D419,"-",F419),'Activités par classe-leçon-nat'!G:H,2,0)," - ",E419)</f>
        <v>Apprendre la notion de sériation en montrant des exemples d'éléments triés dans l'ordre de taille croissante ou décroissante - Introduction/Initiation</v>
      </c>
      <c r="J419" s="48" t="str">
        <f>VLOOKUP(CONCATENATE($A419,"-",$B419,"-",$D419,"-",$F419),'Activités par classe-leçon-nat'!G:J,3,0)</f>
        <v>L'enfant doit savoir ordonner les groupes par taille croissante</v>
      </c>
      <c r="K419" s="48" t="str">
        <f>VLOOKUP(G419,'Type Exo'!A:C,3,0)</f>
        <v>Exercice où il faut trouver la bonne réponse parmi 2 possibles</v>
      </c>
      <c r="L419" s="48" t="s">
        <v>981</v>
      </c>
      <c r="M419" s="48">
        <f>IF(NOT(ISNA(VLOOKUP(CONCATENATE($H419,"-",$G419),'Question ClasseLeçonActTyprep'!$I:$L,4,0))), VLOOKUP(CONCATENATE($H419,"-",$G419),'Question ClasseLeçonActTyprep'!$I:$L,4,0), IF(NOT(ISNA(VLOOKUP(CONCATENATE(MID($H419,1,LEN($H419)-2),"--*",$G419),'Question ClasseLeçonActTyprep'!$I:$L,4,0))), VLOOKUP(CONCATENATE(MID($H419,1,LEN($H419)-2),"--*",$G419),'Question ClasseLeçonActTyprep'!$I:$L,4,0), IF(NOT(ISNA(VLOOKUP(CONCATENATE(MID($H419,1,LEN($H419)-4),"---*",$G419),'Question ClasseLeçonActTyprep'!$I:$L,4,0))), VLOOKUP(CONCATENATE(MID($H419,1,LEN($H419)-4),"---*",$G419),'Question ClasseLeçonActTyprep'!$I:$L,4,0), IF(NOT(ISNA(VLOOKUP(CONCATENATE(MID($H419,1,LEN($H419)-5),"----*",$G419),'Question ClasseLeçonActTyprep'!$I:$L,4,0))), VLOOKUP(CONCATENATE(MID($H419,1,LEN($H419)-6),"----*",$G419),'Question ClasseLeçonActTyprep'!$I:$L,4,0), 0))))</f>
        <v>0</v>
      </c>
      <c r="N419" s="86" t="str">
        <f t="shared" si="26"/>
        <v>Est-ce que les crayons sont bien triés par taille croissante ?</v>
      </c>
      <c r="O419" s="93" t="str">
        <f t="shared" si="27"/>
        <v>INSERT INTO `activite_clnt` (nom, description, objectif, consigne, typrep, num_activite, fk_classe_id, fk_lesson_id, fk_natureactiv_id) VALUES ('Apprendre la notion de sériation en montrant des exemples d''éléments triés dans l''ordre de taille croissante ou décroissante - Introduction/Initiation', 'Exercice où il faut trouver la bonne réponse parmi 2 possibles', 'L''enfant doit savoir ordonner les groupes par taille croissante', 'Est-ce que les crayons sont bien triés par taille croissante ?', 'B1', '3', 'CP', 'OS', 'I');</v>
      </c>
    </row>
    <row r="420" spans="1:15" s="87" customFormat="1" ht="72.5" x14ac:dyDescent="0.35">
      <c r="A420" s="12" t="s">
        <v>77</v>
      </c>
      <c r="B420" s="85" t="s">
        <v>695</v>
      </c>
      <c r="C420" s="9" t="str">
        <f t="shared" si="24"/>
        <v>CP-OS</v>
      </c>
      <c r="D420" s="85" t="s">
        <v>637</v>
      </c>
      <c r="E420" s="85" t="str">
        <f>VLOOKUP(D420,'Phase apprent &amp; Nature activ'!A$11:B$14,2,0)</f>
        <v>Introduction/Initiation</v>
      </c>
      <c r="F420" s="85">
        <v>3</v>
      </c>
      <c r="G420" s="85" t="s">
        <v>953</v>
      </c>
      <c r="H420" s="85" t="str">
        <f t="shared" si="25"/>
        <v>CP-OS-I-3-Q2</v>
      </c>
      <c r="I420" s="48" t="str">
        <f>CONCATENATE(VLOOKUP(CONCATENATE(A420,"-",B420,"-",D420,"-",F420),'Activités par classe-leçon-nat'!G:H,2,0)," - ",E420)</f>
        <v>Apprendre la notion de sériation en montrant des exemples d'éléments triés dans l'ordre de taille croissante ou décroissante - Introduction/Initiation</v>
      </c>
      <c r="J420" s="48" t="str">
        <f>VLOOKUP(CONCATENATE($A420,"-",$B420,"-",$D420,"-",$F420),'Activités par classe-leçon-nat'!G:J,3,0)</f>
        <v>L'enfant doit savoir ordonner les groupes par taille croissante</v>
      </c>
      <c r="K420" s="48" t="str">
        <f>VLOOKUP(G420,'Type Exo'!A:C,3,0)</f>
        <v>Un exercice de type QCM (question alternative / trouver l'intrus)</v>
      </c>
      <c r="L420" s="48" t="s">
        <v>982</v>
      </c>
      <c r="M420" s="48">
        <f>IF(NOT(ISNA(VLOOKUP(CONCATENATE($H420,"-",$G420),'Question ClasseLeçonActTyprep'!$I:$L,4,0))), VLOOKUP(CONCATENATE($H420,"-",$G420),'Question ClasseLeçonActTyprep'!$I:$L,4,0), IF(NOT(ISNA(VLOOKUP(CONCATENATE(MID($H420,1,LEN($H420)-2),"--*",$G420),'Question ClasseLeçonActTyprep'!$I:$L,4,0))), VLOOKUP(CONCATENATE(MID($H420,1,LEN($H420)-2),"--*",$G420),'Question ClasseLeçonActTyprep'!$I:$L,4,0), IF(NOT(ISNA(VLOOKUP(CONCATENATE(MID($H420,1,LEN($H420)-4),"---*",$G420),'Question ClasseLeçonActTyprep'!$I:$L,4,0))), VLOOKUP(CONCATENATE(MID($H420,1,LEN($H420)-4),"---*",$G420),'Question ClasseLeçonActTyprep'!$I:$L,4,0), IF(NOT(ISNA(VLOOKUP(CONCATENATE(MID($H420,1,LEN($H420)-5),"----*",$G420),'Question ClasseLeçonActTyprep'!$I:$L,4,0))), VLOOKUP(CONCATENATE(MID($H420,1,LEN($H420)-6),"----*",$G420),'Question ClasseLeçonActTyprep'!$I:$L,4,0), 0))))</f>
        <v>0</v>
      </c>
      <c r="N420" s="86" t="str">
        <f t="shared" si="26"/>
        <v>Quel crayon n'est pas à sa bonne place ?</v>
      </c>
      <c r="O420" s="93" t="str">
        <f t="shared" si="27"/>
        <v>INSERT INTO `activite_clnt` (nom, description, objectif, consigne, typrep, num_activite, fk_classe_id, fk_lesson_id, fk_natureactiv_id) VALUES ('Apprendre la notion de sériation en montrant des exemples d''éléments triés dans l''ordre de taille croissante ou décroissante - Introduction/Initiation', 'Un exercice de type QCM (question alternative / trouver l''intrus)', 'L''enfant doit savoir ordonner les groupes par taille croissante', 'Quel crayon n''est pas à sa bonne place ?', 'Q2', '3', 'CP', 'OS', 'I');</v>
      </c>
    </row>
    <row r="421" spans="1:15" s="87" customFormat="1" ht="72.5" x14ac:dyDescent="0.35">
      <c r="A421" s="12" t="s">
        <v>77</v>
      </c>
      <c r="B421" s="85" t="s">
        <v>695</v>
      </c>
      <c r="C421" s="9" t="str">
        <f t="shared" si="24"/>
        <v>CP-OS</v>
      </c>
      <c r="D421" s="85" t="s">
        <v>637</v>
      </c>
      <c r="E421" s="85" t="str">
        <f>VLOOKUP(D421,'Phase apprent &amp; Nature activ'!A$11:B$14,2,0)</f>
        <v>Introduction/Initiation</v>
      </c>
      <c r="F421" s="85">
        <v>3</v>
      </c>
      <c r="G421" s="85" t="s">
        <v>712</v>
      </c>
      <c r="H421" s="85" t="str">
        <f t="shared" si="25"/>
        <v>CP-OS-I-3-S</v>
      </c>
      <c r="I421" s="48" t="str">
        <f>CONCATENATE(VLOOKUP(CONCATENATE(A421,"-",B421,"-",D421,"-",F421),'Activités par classe-leçon-nat'!G:H,2,0)," - ",E421)</f>
        <v>Apprendre la notion de sériation en montrant des exemples d'éléments triés dans l'ordre de taille croissante ou décroissante - Introduction/Initiation</v>
      </c>
      <c r="J421" s="48" t="str">
        <f>VLOOKUP(CONCATENATE($A421,"-",$B421,"-",$D421,"-",$F421),'Activités par classe-leçon-nat'!G:J,3,0)</f>
        <v>L'enfant doit savoir ordonner les groupes par taille croissante</v>
      </c>
      <c r="K421" s="48" t="str">
        <f>VLOOKUP(G421,'Type Exo'!A:C,3,0)</f>
        <v>Exercice où il faut ordonner les items selon un critère</v>
      </c>
      <c r="L421" s="48" t="s">
        <v>983</v>
      </c>
      <c r="M421" s="48">
        <f>IF(NOT(ISNA(VLOOKUP(CONCATENATE($H421,"-",$G421),'Question ClasseLeçonActTyprep'!$I:$L,4,0))), VLOOKUP(CONCATENATE($H421,"-",$G421),'Question ClasseLeçonActTyprep'!$I:$L,4,0), IF(NOT(ISNA(VLOOKUP(CONCATENATE(MID($H421,1,LEN($H421)-2),"--*",$G421),'Question ClasseLeçonActTyprep'!$I:$L,4,0))), VLOOKUP(CONCATENATE(MID($H421,1,LEN($H421)-2),"--*",$G421),'Question ClasseLeçonActTyprep'!$I:$L,4,0), IF(NOT(ISNA(VLOOKUP(CONCATENATE(MID($H421,1,LEN($H421)-4),"---*",$G421),'Question ClasseLeçonActTyprep'!$I:$L,4,0))), VLOOKUP(CONCATENATE(MID($H421,1,LEN($H421)-4),"---*",$G421),'Question ClasseLeçonActTyprep'!$I:$L,4,0), IF(NOT(ISNA(VLOOKUP(CONCATENATE(MID($H421,1,LEN($H421)-5),"----*",$G421),'Question ClasseLeçonActTyprep'!$I:$L,4,0))), VLOOKUP(CONCATENATE(MID($H421,1,LEN($H421)-6),"----*",$G421),'Question ClasseLeçonActTyprep'!$I:$L,4,0), 0))))</f>
        <v>0</v>
      </c>
      <c r="N421" s="86" t="str">
        <f t="shared" si="26"/>
        <v>Range les crayons du plus petit au plus grand</v>
      </c>
      <c r="O421" s="93" t="str">
        <f t="shared" si="27"/>
        <v>INSERT INTO `activite_clnt` (nom, description, objectif, consigne, typrep, num_activite, fk_classe_id, fk_lesson_id, fk_natureactiv_id) VALUES ('Apprendre la notion de sériation en montrant des exemples d''éléments triés dans l''ordre de taille croissante ou décroissante - Introduction/Initiation', 'Exercice où il faut ordonner les items selon un critère', 'L''enfant doit savoir ordonner les groupes par taille croissante', 'Range les crayons du plus petit au plus grand', 'S', '3', 'CP', 'OS', 'I');</v>
      </c>
    </row>
    <row r="422" spans="1:15" s="87" customFormat="1" ht="72.5" x14ac:dyDescent="0.35">
      <c r="A422" s="12" t="s">
        <v>77</v>
      </c>
      <c r="B422" s="85" t="s">
        <v>695</v>
      </c>
      <c r="C422" s="9" t="str">
        <f t="shared" si="24"/>
        <v>CP-OS</v>
      </c>
      <c r="D422" s="85" t="s">
        <v>87</v>
      </c>
      <c r="E422" s="85" t="str">
        <f>VLOOKUP(D422,'Phase apprent &amp; Nature activ'!A$11:B$14,2,0)</f>
        <v>Manipulation/Entrainement</v>
      </c>
      <c r="F422" s="85">
        <v>1</v>
      </c>
      <c r="G422" s="85" t="s">
        <v>735</v>
      </c>
      <c r="H422" s="85" t="str">
        <f t="shared" si="25"/>
        <v>CP-OS-M-1-B1</v>
      </c>
      <c r="I422" s="48" t="str">
        <f>CONCATENATE(VLOOKUP(CONCATENATE(A422,"-",B422,"-",D422,"-",F422),'Activités par classe-leçon-nat'!G:H,2,0)," - ",E422)</f>
        <v>Apprendre la notion d'ordinalité et de sériation en manipulant des objets (cubes) - Manipulation/Entrainement</v>
      </c>
      <c r="J422" s="48" t="str">
        <f>VLOOKUP(CONCATENATE($A422,"-",$B422,"-",$D422,"-",$F422),'Activités par classe-leçon-nat'!G:J,3,0)</f>
        <v>L'enfant doit savoir ordonner des objets par taille</v>
      </c>
      <c r="K422" s="48" t="str">
        <f>VLOOKUP(G422,'Type Exo'!A:C,3,0)</f>
        <v>Exercice où il faut trouver la bonne réponse parmi 2 possibles</v>
      </c>
      <c r="L422" s="48" t="s">
        <v>981</v>
      </c>
      <c r="M422" s="48">
        <f>IF(NOT(ISNA(VLOOKUP(CONCATENATE($H422,"-",$G422),'Question ClasseLeçonActTyprep'!$I:$L,4,0))), VLOOKUP(CONCATENATE($H422,"-",$G422),'Question ClasseLeçonActTyprep'!$I:$L,4,0), IF(NOT(ISNA(VLOOKUP(CONCATENATE(MID($H422,1,LEN($H422)-2),"--*",$G422),'Question ClasseLeçonActTyprep'!$I:$L,4,0))), VLOOKUP(CONCATENATE(MID($H422,1,LEN($H422)-2),"--*",$G422),'Question ClasseLeçonActTyprep'!$I:$L,4,0), IF(NOT(ISNA(VLOOKUP(CONCATENATE(MID($H422,1,LEN($H422)-4),"---*",$G422),'Question ClasseLeçonActTyprep'!$I:$L,4,0))), VLOOKUP(CONCATENATE(MID($H422,1,LEN($H422)-4),"---*",$G422),'Question ClasseLeçonActTyprep'!$I:$L,4,0), IF(NOT(ISNA(VLOOKUP(CONCATENATE(MID($H422,1,LEN($H422)-5),"----*",$G422),'Question ClasseLeçonActTyprep'!$I:$L,4,0))), VLOOKUP(CONCATENATE(MID($H422,1,LEN($H422)-6),"----*",$G422),'Question ClasseLeçonActTyprep'!$I:$L,4,0), 0))))</f>
        <v>0</v>
      </c>
      <c r="N422" s="86" t="str">
        <f t="shared" si="26"/>
        <v>Est-ce que les crayons sont bien triés par taille croissante ?</v>
      </c>
      <c r="O422" s="93" t="str">
        <f t="shared" si="27"/>
        <v>INSERT INTO `activite_clnt` (nom, description, objectif, consigne, typrep, num_activite, fk_classe_id, fk_lesson_id, fk_natureactiv_id) VALUES ('Apprendre la notion d''ordinalité et de sériation en manipulant des objets (cubes) - Manipulation/Entrainement', 'Exercice où il faut trouver la bonne réponse parmi 2 possibles', 'L''enfant doit savoir ordonner des objets par taille', 'Est-ce que les crayons sont bien triés par taille croissante ?', 'B1', '1', 'CP', 'OS', 'M');</v>
      </c>
    </row>
    <row r="423" spans="1:15" s="87" customFormat="1" ht="72.5" x14ac:dyDescent="0.35">
      <c r="A423" s="12" t="s">
        <v>77</v>
      </c>
      <c r="B423" s="85" t="s">
        <v>695</v>
      </c>
      <c r="C423" s="9" t="str">
        <f t="shared" si="24"/>
        <v>CP-OS</v>
      </c>
      <c r="D423" s="85" t="s">
        <v>87</v>
      </c>
      <c r="E423" s="85" t="str">
        <f>VLOOKUP(D423,'Phase apprent &amp; Nature activ'!A$11:B$14,2,0)</f>
        <v>Manipulation/Entrainement</v>
      </c>
      <c r="F423" s="85">
        <v>1</v>
      </c>
      <c r="G423" s="85" t="s">
        <v>953</v>
      </c>
      <c r="H423" s="85" t="str">
        <f t="shared" si="25"/>
        <v>CP-OS-M-1-Q2</v>
      </c>
      <c r="I423" s="48" t="str">
        <f>CONCATENATE(VLOOKUP(CONCATENATE(A423,"-",B423,"-",D423,"-",F423),'Activités par classe-leçon-nat'!G:H,2,0)," - ",E423)</f>
        <v>Apprendre la notion d'ordinalité et de sériation en manipulant des objets (cubes) - Manipulation/Entrainement</v>
      </c>
      <c r="J423" s="48" t="str">
        <f>VLOOKUP(CONCATENATE($A423,"-",$B423,"-",$D423,"-",$F423),'Activités par classe-leçon-nat'!G:J,3,0)</f>
        <v>L'enfant doit savoir ordonner des objets par taille</v>
      </c>
      <c r="K423" s="48" t="str">
        <f>VLOOKUP(G423,'Type Exo'!A:C,3,0)</f>
        <v>Un exercice de type QCM (question alternative / trouver l'intrus)</v>
      </c>
      <c r="L423" s="48" t="s">
        <v>982</v>
      </c>
      <c r="M423" s="48">
        <f>IF(NOT(ISNA(VLOOKUP(CONCATENATE($H423,"-",$G423),'Question ClasseLeçonActTyprep'!$I:$L,4,0))), VLOOKUP(CONCATENATE($H423,"-",$G423),'Question ClasseLeçonActTyprep'!$I:$L,4,0), IF(NOT(ISNA(VLOOKUP(CONCATENATE(MID($H423,1,LEN($H423)-2),"--*",$G423),'Question ClasseLeçonActTyprep'!$I:$L,4,0))), VLOOKUP(CONCATENATE(MID($H423,1,LEN($H423)-2),"--*",$G423),'Question ClasseLeçonActTyprep'!$I:$L,4,0), IF(NOT(ISNA(VLOOKUP(CONCATENATE(MID($H423,1,LEN($H423)-4),"---*",$G423),'Question ClasseLeçonActTyprep'!$I:$L,4,0))), VLOOKUP(CONCATENATE(MID($H423,1,LEN($H423)-4),"---*",$G423),'Question ClasseLeçonActTyprep'!$I:$L,4,0), IF(NOT(ISNA(VLOOKUP(CONCATENATE(MID($H423,1,LEN($H423)-5),"----*",$G423),'Question ClasseLeçonActTyprep'!$I:$L,4,0))), VLOOKUP(CONCATENATE(MID($H423,1,LEN($H423)-6),"----*",$G423),'Question ClasseLeçonActTyprep'!$I:$L,4,0), 0))))</f>
        <v>0</v>
      </c>
      <c r="N423" s="86" t="str">
        <f t="shared" si="26"/>
        <v>Quel crayon n'est pas à sa bonne place ?</v>
      </c>
      <c r="O423" s="93" t="str">
        <f t="shared" si="27"/>
        <v>INSERT INTO `activite_clnt` (nom, description, objectif, consigne, typrep, num_activite, fk_classe_id, fk_lesson_id, fk_natureactiv_id) VALUES ('Apprendre la notion d''ordinalité et de sériation en manipulant des objets (cubes) - Manipulation/Entrainement', 'Un exercice de type QCM (question alternative / trouver l''intrus)', 'L''enfant doit savoir ordonner des objets par taille', 'Quel crayon n''est pas à sa bonne place ?', 'Q2', '1', 'CP', 'OS', 'M');</v>
      </c>
    </row>
    <row r="424" spans="1:15" s="87" customFormat="1" ht="72.5" x14ac:dyDescent="0.35">
      <c r="A424" s="12" t="s">
        <v>77</v>
      </c>
      <c r="B424" s="85" t="s">
        <v>695</v>
      </c>
      <c r="C424" s="9" t="str">
        <f t="shared" si="24"/>
        <v>CP-OS</v>
      </c>
      <c r="D424" s="85" t="s">
        <v>87</v>
      </c>
      <c r="E424" s="85" t="str">
        <f>VLOOKUP(D424,'Phase apprent &amp; Nature activ'!A$11:B$14,2,0)</f>
        <v>Manipulation/Entrainement</v>
      </c>
      <c r="F424" s="85">
        <v>1</v>
      </c>
      <c r="G424" s="85" t="s">
        <v>712</v>
      </c>
      <c r="H424" s="85" t="str">
        <f t="shared" si="25"/>
        <v>CP-OS-M-1-S</v>
      </c>
      <c r="I424" s="48" t="str">
        <f>CONCATENATE(VLOOKUP(CONCATENATE(A424,"-",B424,"-",D424,"-",F424),'Activités par classe-leçon-nat'!G:H,2,0)," - ",E424)</f>
        <v>Apprendre la notion d'ordinalité et de sériation en manipulant des objets (cubes) - Manipulation/Entrainement</v>
      </c>
      <c r="J424" s="48" t="str">
        <f>VLOOKUP(CONCATENATE($A424,"-",$B424,"-",$D424,"-",$F424),'Activités par classe-leçon-nat'!G:J,3,0)</f>
        <v>L'enfant doit savoir ordonner des objets par taille</v>
      </c>
      <c r="K424" s="48" t="str">
        <f>VLOOKUP(G424,'Type Exo'!A:C,3,0)</f>
        <v>Exercice où il faut ordonner les items selon un critère</v>
      </c>
      <c r="L424" s="48" t="s">
        <v>983</v>
      </c>
      <c r="M424" s="48">
        <f>IF(NOT(ISNA(VLOOKUP(CONCATENATE($H424,"-",$G424),'Question ClasseLeçonActTyprep'!$I:$L,4,0))), VLOOKUP(CONCATENATE($H424,"-",$G424),'Question ClasseLeçonActTyprep'!$I:$L,4,0), IF(NOT(ISNA(VLOOKUP(CONCATENATE(MID($H424,1,LEN($H424)-2),"--*",$G424),'Question ClasseLeçonActTyprep'!$I:$L,4,0))), VLOOKUP(CONCATENATE(MID($H424,1,LEN($H424)-2),"--*",$G424),'Question ClasseLeçonActTyprep'!$I:$L,4,0), IF(NOT(ISNA(VLOOKUP(CONCATENATE(MID($H424,1,LEN($H424)-4),"---*",$G424),'Question ClasseLeçonActTyprep'!$I:$L,4,0))), VLOOKUP(CONCATENATE(MID($H424,1,LEN($H424)-4),"---*",$G424),'Question ClasseLeçonActTyprep'!$I:$L,4,0), IF(NOT(ISNA(VLOOKUP(CONCATENATE(MID($H424,1,LEN($H424)-5),"----*",$G424),'Question ClasseLeçonActTyprep'!$I:$L,4,0))), VLOOKUP(CONCATENATE(MID($H424,1,LEN($H424)-6),"----*",$G424),'Question ClasseLeçonActTyprep'!$I:$L,4,0), 0))))</f>
        <v>0</v>
      </c>
      <c r="N424" s="86" t="str">
        <f t="shared" si="26"/>
        <v>Range les crayons du plus petit au plus grand</v>
      </c>
      <c r="O424" s="93" t="str">
        <f t="shared" si="27"/>
        <v>INSERT INTO `activite_clnt` (nom, description, objectif, consigne, typrep, num_activite, fk_classe_id, fk_lesson_id, fk_natureactiv_id) VALUES ('Apprendre la notion d''ordinalité et de sériation en manipulant des objets (cubes) - Manipulation/Entrainement', 'Exercice où il faut ordonner les items selon un critère', 'L''enfant doit savoir ordonner des objets par taille', 'Range les crayons du plus petit au plus grand', 'S', '1', 'CP', 'OS', 'M');</v>
      </c>
    </row>
    <row r="425" spans="1:15" s="87" customFormat="1" ht="72.5" x14ac:dyDescent="0.35">
      <c r="A425" s="12" t="s">
        <v>77</v>
      </c>
      <c r="B425" s="85" t="s">
        <v>695</v>
      </c>
      <c r="C425" s="9" t="str">
        <f t="shared" si="24"/>
        <v>CP-OS</v>
      </c>
      <c r="D425" s="85" t="s">
        <v>87</v>
      </c>
      <c r="E425" s="85" t="str">
        <f>VLOOKUP(D425,'Phase apprent &amp; Nature activ'!A$11:B$14,2,0)</f>
        <v>Manipulation/Entrainement</v>
      </c>
      <c r="F425" s="85">
        <v>2</v>
      </c>
      <c r="G425" s="85" t="s">
        <v>735</v>
      </c>
      <c r="H425" s="85" t="str">
        <f t="shared" si="25"/>
        <v>CP-OS-M-2-B1</v>
      </c>
      <c r="I425" s="48" t="str">
        <f>CONCATENATE(VLOOKUP(CONCATENATE(A425,"-",B425,"-",D425,"-",F425),'Activités par classe-leçon-nat'!G:H,2,0)," - ",E425)</f>
        <v>Apprendre la notion d'ordinalité et de sériation en manipulant des objets (cubes) - Manipulation/Entrainement</v>
      </c>
      <c r="J425" s="48" t="str">
        <f>VLOOKUP(CONCATENATE($A425,"-",$B425,"-",$D425,"-",$F425),'Activités par classe-leçon-nat'!G:J,3,0)</f>
        <v>L'enfant doit savoir ordonner des ensembles par quantité</v>
      </c>
      <c r="K425" s="48" t="str">
        <f>VLOOKUP(G425,'Type Exo'!A:C,3,0)</f>
        <v>Exercice où il faut trouver la bonne réponse parmi 2 possibles</v>
      </c>
      <c r="L425" s="48" t="s">
        <v>984</v>
      </c>
      <c r="M425" s="48">
        <f>IF(NOT(ISNA(VLOOKUP(CONCATENATE($H425,"-",$G425),'Question ClasseLeçonActTyprep'!$I:$L,4,0))), VLOOKUP(CONCATENATE($H425,"-",$G425),'Question ClasseLeçonActTyprep'!$I:$L,4,0), IF(NOT(ISNA(VLOOKUP(CONCATENATE(MID($H425,1,LEN($H425)-2),"--*",$G425),'Question ClasseLeçonActTyprep'!$I:$L,4,0))), VLOOKUP(CONCATENATE(MID($H425,1,LEN($H425)-2),"--*",$G425),'Question ClasseLeçonActTyprep'!$I:$L,4,0), IF(NOT(ISNA(VLOOKUP(CONCATENATE(MID($H425,1,LEN($H425)-4),"---*",$G425),'Question ClasseLeçonActTyprep'!$I:$L,4,0))), VLOOKUP(CONCATENATE(MID($H425,1,LEN($H425)-4),"---*",$G425),'Question ClasseLeçonActTyprep'!$I:$L,4,0), IF(NOT(ISNA(VLOOKUP(CONCATENATE(MID($H425,1,LEN($H425)-5),"----*",$G425),'Question ClasseLeçonActTyprep'!$I:$L,4,0))), VLOOKUP(CONCATENATE(MID($H425,1,LEN($H425)-6),"----*",$G425),'Question ClasseLeçonActTyprep'!$I:$L,4,0), 0))))</f>
        <v>0</v>
      </c>
      <c r="N425" s="86" t="str">
        <f t="shared" si="26"/>
        <v>Est-ce que les sacs de billes sont bien triés par taille croissante ?</v>
      </c>
      <c r="O425" s="93" t="str">
        <f t="shared" si="27"/>
        <v>INSERT INTO `activite_clnt` (nom, description, objectif, consigne, typrep, num_activite, fk_classe_id, fk_lesson_id, fk_natureactiv_id) VALUES ('Apprendre la notion d''ordinalité et de sériation en manipulant des objets (cubes) - Manipulation/Entrainement', 'Exercice où il faut trouver la bonne réponse parmi 2 possibles', 'L''enfant doit savoir ordonner des ensembles par quantité', 'Est-ce que les sacs de billes sont bien triés par taille croissante ?', 'B1', '2', 'CP', 'OS', 'M');</v>
      </c>
    </row>
    <row r="426" spans="1:15" s="87" customFormat="1" ht="72.5" x14ac:dyDescent="0.35">
      <c r="A426" s="12" t="s">
        <v>77</v>
      </c>
      <c r="B426" s="85" t="s">
        <v>695</v>
      </c>
      <c r="C426" s="9" t="str">
        <f t="shared" si="24"/>
        <v>CP-OS</v>
      </c>
      <c r="D426" s="85" t="s">
        <v>87</v>
      </c>
      <c r="E426" s="85" t="str">
        <f>VLOOKUP(D426,'Phase apprent &amp; Nature activ'!A$11:B$14,2,0)</f>
        <v>Manipulation/Entrainement</v>
      </c>
      <c r="F426" s="85">
        <v>2</v>
      </c>
      <c r="G426" s="85" t="s">
        <v>953</v>
      </c>
      <c r="H426" s="85" t="str">
        <f t="shared" si="25"/>
        <v>CP-OS-M-2-Q2</v>
      </c>
      <c r="I426" s="48" t="str">
        <f>CONCATENATE(VLOOKUP(CONCATENATE(A426,"-",B426,"-",D426,"-",F426),'Activités par classe-leçon-nat'!G:H,2,0)," - ",E426)</f>
        <v>Apprendre la notion d'ordinalité et de sériation en manipulant des objets (cubes) - Manipulation/Entrainement</v>
      </c>
      <c r="J426" s="48" t="str">
        <f>VLOOKUP(CONCATENATE($A426,"-",$B426,"-",$D426,"-",$F426),'Activités par classe-leçon-nat'!G:J,3,0)</f>
        <v>L'enfant doit savoir ordonner des ensembles par quantité</v>
      </c>
      <c r="K426" s="48" t="str">
        <f>VLOOKUP(G426,'Type Exo'!A:C,3,0)</f>
        <v>Un exercice de type QCM (question alternative / trouver l'intrus)</v>
      </c>
      <c r="L426" s="48" t="s">
        <v>985</v>
      </c>
      <c r="M426" s="48">
        <f>IF(NOT(ISNA(VLOOKUP(CONCATENATE($H426,"-",$G426),'Question ClasseLeçonActTyprep'!$I:$L,4,0))), VLOOKUP(CONCATENATE($H426,"-",$G426),'Question ClasseLeçonActTyprep'!$I:$L,4,0), IF(NOT(ISNA(VLOOKUP(CONCATENATE(MID($H426,1,LEN($H426)-2),"--*",$G426),'Question ClasseLeçonActTyprep'!$I:$L,4,0))), VLOOKUP(CONCATENATE(MID($H426,1,LEN($H426)-2),"--*",$G426),'Question ClasseLeçonActTyprep'!$I:$L,4,0), IF(NOT(ISNA(VLOOKUP(CONCATENATE(MID($H426,1,LEN($H426)-4),"---*",$G426),'Question ClasseLeçonActTyprep'!$I:$L,4,0))), VLOOKUP(CONCATENATE(MID($H426,1,LEN($H426)-4),"---*",$G426),'Question ClasseLeçonActTyprep'!$I:$L,4,0), IF(NOT(ISNA(VLOOKUP(CONCATENATE(MID($H426,1,LEN($H426)-5),"----*",$G426),'Question ClasseLeçonActTyprep'!$I:$L,4,0))), VLOOKUP(CONCATENATE(MID($H426,1,LEN($H426)-6),"----*",$G426),'Question ClasseLeçonActTyprep'!$I:$L,4,0), 0))))</f>
        <v>0</v>
      </c>
      <c r="N426" s="86" t="str">
        <f t="shared" si="26"/>
        <v>Quel sac de billes n'est pas à sa bonne place ?</v>
      </c>
      <c r="O426" s="93" t="str">
        <f t="shared" si="27"/>
        <v>INSERT INTO `activite_clnt` (nom, description, objectif, consigne, typrep, num_activite, fk_classe_id, fk_lesson_id, fk_natureactiv_id) VALUES ('Apprendre la notion d''ordinalité et de sériation en manipulant des objets (cubes) - Manipulation/Entrainement', 'Un exercice de type QCM (question alternative / trouver l''intrus)', 'L''enfant doit savoir ordonner des ensembles par quantité', 'Quel sac de billes n''est pas à sa bonne place ?', 'Q2', '2', 'CP', 'OS', 'M');</v>
      </c>
    </row>
    <row r="427" spans="1:15" s="87" customFormat="1" ht="72.5" x14ac:dyDescent="0.35">
      <c r="A427" s="12" t="s">
        <v>77</v>
      </c>
      <c r="B427" s="85" t="s">
        <v>695</v>
      </c>
      <c r="C427" s="9" t="str">
        <f t="shared" si="24"/>
        <v>CP-OS</v>
      </c>
      <c r="D427" s="85" t="s">
        <v>87</v>
      </c>
      <c r="E427" s="85" t="str">
        <f>VLOOKUP(D427,'Phase apprent &amp; Nature activ'!A$11:B$14,2,0)</f>
        <v>Manipulation/Entrainement</v>
      </c>
      <c r="F427" s="85">
        <v>2</v>
      </c>
      <c r="G427" s="85" t="s">
        <v>712</v>
      </c>
      <c r="H427" s="85" t="str">
        <f t="shared" si="25"/>
        <v>CP-OS-M-2-S</v>
      </c>
      <c r="I427" s="48" t="str">
        <f>CONCATENATE(VLOOKUP(CONCATENATE(A427,"-",B427,"-",D427,"-",F427),'Activités par classe-leçon-nat'!G:H,2,0)," - ",E427)</f>
        <v>Apprendre la notion d'ordinalité et de sériation en manipulant des objets (cubes) - Manipulation/Entrainement</v>
      </c>
      <c r="J427" s="48" t="str">
        <f>VLOOKUP(CONCATENATE($A427,"-",$B427,"-",$D427,"-",$F427),'Activités par classe-leçon-nat'!G:J,3,0)</f>
        <v>L'enfant doit savoir ordonner des ensembles par quantité</v>
      </c>
      <c r="K427" s="48" t="str">
        <f>VLOOKUP(G427,'Type Exo'!A:C,3,0)</f>
        <v>Exercice où il faut ordonner les items selon un critère</v>
      </c>
      <c r="L427" s="48" t="s">
        <v>986</v>
      </c>
      <c r="M427" s="48">
        <f>IF(NOT(ISNA(VLOOKUP(CONCATENATE($H427,"-",$G427),'Question ClasseLeçonActTyprep'!$I:$L,4,0))), VLOOKUP(CONCATENATE($H427,"-",$G427),'Question ClasseLeçonActTyprep'!$I:$L,4,0), IF(NOT(ISNA(VLOOKUP(CONCATENATE(MID($H427,1,LEN($H427)-2),"--*",$G427),'Question ClasseLeçonActTyprep'!$I:$L,4,0))), VLOOKUP(CONCATENATE(MID($H427,1,LEN($H427)-2),"--*",$G427),'Question ClasseLeçonActTyprep'!$I:$L,4,0), IF(NOT(ISNA(VLOOKUP(CONCATENATE(MID($H427,1,LEN($H427)-4),"---*",$G427),'Question ClasseLeçonActTyprep'!$I:$L,4,0))), VLOOKUP(CONCATENATE(MID($H427,1,LEN($H427)-4),"---*",$G427),'Question ClasseLeçonActTyprep'!$I:$L,4,0), IF(NOT(ISNA(VLOOKUP(CONCATENATE(MID($H427,1,LEN($H427)-5),"----*",$G427),'Question ClasseLeçonActTyprep'!$I:$L,4,0))), VLOOKUP(CONCATENATE(MID($H427,1,LEN($H427)-6),"----*",$G427),'Question ClasseLeçonActTyprep'!$I:$L,4,0), 0))))</f>
        <v>0</v>
      </c>
      <c r="N427" s="86" t="str">
        <f t="shared" si="26"/>
        <v>Range les sacs de bille du plus petit au plus grand (en comptant les billes)</v>
      </c>
      <c r="O427" s="93" t="str">
        <f t="shared" si="27"/>
        <v>INSERT INTO `activite_clnt` (nom, description, objectif, consigne, typrep, num_activite, fk_classe_id, fk_lesson_id, fk_natureactiv_id) VALUES ('Apprendre la notion d''ordinalité et de sériation en manipulant des objets (cubes) - Manipulation/Entrainement', 'Exercice où il faut ordonner les items selon un critère', 'L''enfant doit savoir ordonner des ensembles par quantité', 'Range les sacs de bille du plus petit au plus grand (en comptant les billes)', 'S', '2', 'CP', 'OS', 'M');</v>
      </c>
    </row>
    <row r="428" spans="1:15" s="87" customFormat="1" ht="72.5" x14ac:dyDescent="0.35">
      <c r="A428" s="12" t="s">
        <v>77</v>
      </c>
      <c r="B428" s="85" t="s">
        <v>695</v>
      </c>
      <c r="C428" s="9" t="str">
        <f t="shared" si="24"/>
        <v>CP-OS</v>
      </c>
      <c r="D428" s="85" t="s">
        <v>87</v>
      </c>
      <c r="E428" s="85" t="str">
        <f>VLOOKUP(D428,'Phase apprent &amp; Nature activ'!A$11:B$14,2,0)</f>
        <v>Manipulation/Entrainement</v>
      </c>
      <c r="F428" s="85">
        <v>3</v>
      </c>
      <c r="G428" s="85" t="s">
        <v>735</v>
      </c>
      <c r="H428" s="85" t="str">
        <f t="shared" si="25"/>
        <v>CP-OS-M-3-B1</v>
      </c>
      <c r="I428" s="48" t="str">
        <f>CONCATENATE(VLOOKUP(CONCATENATE(A428,"-",B428,"-",D428,"-",F428),'Activités par classe-leçon-nat'!G:H,2,0)," - ",E428)</f>
        <v>Apprendre la notion d'ordinalité et de sériation en manipulant des objets (cubes) - Manipulation/Entrainement</v>
      </c>
      <c r="J428" s="48" t="str">
        <f>VLOOKUP(CONCATENATE($A428,"-",$B428,"-",$D428,"-",$F428),'Activités par classe-leçon-nat'!G:J,3,0)</f>
        <v>L'enfant doit savoir indiquer le nombre ordinal d'un élément dans un groupe (quel est le 1er, le 2e, le 3e ?)</v>
      </c>
      <c r="K428" s="48" t="str">
        <f>VLOOKUP(G428,'Type Exo'!A:C,3,0)</f>
        <v>Exercice où il faut trouver la bonne réponse parmi 2 possibles</v>
      </c>
      <c r="L428" s="48" t="s">
        <v>977</v>
      </c>
      <c r="M428" s="48">
        <f>IF(NOT(ISNA(VLOOKUP(CONCATENATE($H428,"-",$G428),'Question ClasseLeçonActTyprep'!$I:$L,4,0))), VLOOKUP(CONCATENATE($H428,"-",$G428),'Question ClasseLeçonActTyprep'!$I:$L,4,0), IF(NOT(ISNA(VLOOKUP(CONCATENATE(MID($H428,1,LEN($H428)-2),"--*",$G428),'Question ClasseLeçonActTyprep'!$I:$L,4,0))), VLOOKUP(CONCATENATE(MID($H428,1,LEN($H428)-2),"--*",$G428),'Question ClasseLeçonActTyprep'!$I:$L,4,0), IF(NOT(ISNA(VLOOKUP(CONCATENATE(MID($H428,1,LEN($H428)-4),"---*",$G428),'Question ClasseLeçonActTyprep'!$I:$L,4,0))), VLOOKUP(CONCATENATE(MID($H428,1,LEN($H428)-4),"---*",$G428),'Question ClasseLeçonActTyprep'!$I:$L,4,0), IF(NOT(ISNA(VLOOKUP(CONCATENATE(MID($H428,1,LEN($H428)-5),"----*",$G428),'Question ClasseLeçonActTyprep'!$I:$L,4,0))), VLOOKUP(CONCATENATE(MID($H428,1,LEN($H428)-6),"----*",$G428),'Question ClasseLeçonActTyprep'!$I:$L,4,0), 0))))</f>
        <v>0</v>
      </c>
      <c r="N428" s="86" t="str">
        <f t="shared" si="26"/>
        <v>Quel est le 2e sac de bille en nombre de billes ?</v>
      </c>
      <c r="O428" s="93" t="str">
        <f t="shared" si="27"/>
        <v>INSERT INTO `activite_clnt` (nom, description, objectif, consigne, typrep, num_activite, fk_classe_id, fk_lesson_id, fk_natureactiv_id) VALUES ('Apprendre la notion d''ordinalité et de sériation en manipulant des objets (cubes) - Manipulation/Entrainement', 'Exercice où il faut trouver la bonne réponse parmi 2 possibles', 'L''enfant doit savoir indiquer le nombre ordinal d''un élément dans un groupe (quel est le 1er, le 2e, le 3e ?)', 'Quel est le 2e sac de bille en nombre de billes ?', 'B1', '3', 'CP', 'OS', 'M');</v>
      </c>
    </row>
    <row r="429" spans="1:15" s="87" customFormat="1" ht="72.5" x14ac:dyDescent="0.35">
      <c r="A429" s="12" t="s">
        <v>77</v>
      </c>
      <c r="B429" s="85" t="s">
        <v>695</v>
      </c>
      <c r="C429" s="9" t="str">
        <f t="shared" si="24"/>
        <v>CP-OS</v>
      </c>
      <c r="D429" s="85" t="s">
        <v>87</v>
      </c>
      <c r="E429" s="85" t="str">
        <f>VLOOKUP(D429,'Phase apprent &amp; Nature activ'!A$11:B$14,2,0)</f>
        <v>Manipulation/Entrainement</v>
      </c>
      <c r="F429" s="85">
        <v>3</v>
      </c>
      <c r="G429" s="85" t="s">
        <v>952</v>
      </c>
      <c r="H429" s="85" t="str">
        <f t="shared" si="25"/>
        <v>CP-OS-M-3-Q1</v>
      </c>
      <c r="I429" s="48" t="str">
        <f>CONCATENATE(VLOOKUP(CONCATENATE(A429,"-",B429,"-",D429,"-",F429),'Activités par classe-leçon-nat'!G:H,2,0)," - ",E429)</f>
        <v>Apprendre la notion d'ordinalité et de sériation en manipulant des objets (cubes) - Manipulation/Entrainement</v>
      </c>
      <c r="J429" s="48" t="str">
        <f>VLOOKUP(CONCATENATE($A429,"-",$B429,"-",$D429,"-",$F429),'Activités par classe-leçon-nat'!G:J,3,0)</f>
        <v>L'enfant doit savoir indiquer le nombre ordinal d'un élément dans un groupe (quel est le 1er, le 2e, le 3e ?)</v>
      </c>
      <c r="K429" s="48" t="str">
        <f>VLOOKUP(G429,'Type Exo'!A:C,3,0)</f>
        <v>Un exercice de type QCM</v>
      </c>
      <c r="L429" s="48" t="s">
        <v>977</v>
      </c>
      <c r="M429" s="48">
        <f>IF(NOT(ISNA(VLOOKUP(CONCATENATE($H429,"-",$G429),'Question ClasseLeçonActTyprep'!$I:$L,4,0))), VLOOKUP(CONCATENATE($H429,"-",$G429),'Question ClasseLeçonActTyprep'!$I:$L,4,0), IF(NOT(ISNA(VLOOKUP(CONCATENATE(MID($H429,1,LEN($H429)-2),"--*",$G429),'Question ClasseLeçonActTyprep'!$I:$L,4,0))), VLOOKUP(CONCATENATE(MID($H429,1,LEN($H429)-2),"--*",$G429),'Question ClasseLeçonActTyprep'!$I:$L,4,0), IF(NOT(ISNA(VLOOKUP(CONCATENATE(MID($H429,1,LEN($H429)-4),"---*",$G429),'Question ClasseLeçonActTyprep'!$I:$L,4,0))), VLOOKUP(CONCATENATE(MID($H429,1,LEN($H429)-4),"---*",$G429),'Question ClasseLeçonActTyprep'!$I:$L,4,0), IF(NOT(ISNA(VLOOKUP(CONCATENATE(MID($H429,1,LEN($H429)-5),"----*",$G429),'Question ClasseLeçonActTyprep'!$I:$L,4,0))), VLOOKUP(CONCATENATE(MID($H429,1,LEN($H429)-6),"----*",$G429),'Question ClasseLeçonActTyprep'!$I:$L,4,0), 0))))</f>
        <v>0</v>
      </c>
      <c r="N429" s="86" t="str">
        <f t="shared" si="26"/>
        <v>Quel est le 2e sac de bille en nombre de billes ?</v>
      </c>
      <c r="O429" s="93" t="str">
        <f t="shared" si="27"/>
        <v>INSERT INTO `activite_clnt` (nom, description, objectif, consigne, typrep, num_activite, fk_classe_id, fk_lesson_id, fk_natureactiv_id) VALUES ('Apprendre la notion d''ordinalité et de sériation en manipulant des objets (cubes) - Manipulation/Entrainement', 'Un exercice de type QCM', 'L''enfant doit savoir indiquer le nombre ordinal d''un élément dans un groupe (quel est le 1er, le 2e, le 3e ?)', 'Quel est le 2e sac de bille en nombre de billes ?', 'Q1', '3', 'CP', 'OS', 'M');</v>
      </c>
    </row>
    <row r="430" spans="1:15" s="87" customFormat="1" ht="72.5" x14ac:dyDescent="0.35">
      <c r="A430" s="12" t="s">
        <v>77</v>
      </c>
      <c r="B430" s="85" t="s">
        <v>695</v>
      </c>
      <c r="C430" s="9" t="str">
        <f t="shared" si="24"/>
        <v>CP-OS</v>
      </c>
      <c r="D430" s="85" t="s">
        <v>87</v>
      </c>
      <c r="E430" s="85" t="str">
        <f>VLOOKUP(D430,'Phase apprent &amp; Nature activ'!A$11:B$14,2,0)</f>
        <v>Manipulation/Entrainement</v>
      </c>
      <c r="F430" s="85">
        <v>3</v>
      </c>
      <c r="G430" s="85" t="s">
        <v>628</v>
      </c>
      <c r="H430" s="85" t="str">
        <f t="shared" si="25"/>
        <v>CP-OS-M-3-P</v>
      </c>
      <c r="I430" s="48" t="str">
        <f>CONCATENATE(VLOOKUP(CONCATENATE(A430,"-",B430,"-",D430,"-",F430),'Activités par classe-leçon-nat'!G:H,2,0)," - ",E430)</f>
        <v>Apprendre la notion d'ordinalité et de sériation en manipulant des objets (cubes) - Manipulation/Entrainement</v>
      </c>
      <c r="J430" s="48" t="str">
        <f>VLOOKUP(CONCATENATE($A430,"-",$B430,"-",$D430,"-",$F430),'Activités par classe-leçon-nat'!G:J,3,0)</f>
        <v>L'enfant doit savoir indiquer le nombre ordinal d'un élément dans un groupe (quel est le 1er, le 2e, le 3e ?)</v>
      </c>
      <c r="K430" s="48" t="str">
        <f>VLOOKUP(G430,'Type Exo'!A:C,3,0)</f>
        <v>Un exercice où il faut relier des items entre eux par paire</v>
      </c>
      <c r="L430" s="48" t="s">
        <v>978</v>
      </c>
      <c r="M430" s="48">
        <f>IF(NOT(ISNA(VLOOKUP(CONCATENATE($H430,"-",$G430),'Question ClasseLeçonActTyprep'!$I:$L,4,0))), VLOOKUP(CONCATENATE($H430,"-",$G430),'Question ClasseLeçonActTyprep'!$I:$L,4,0), IF(NOT(ISNA(VLOOKUP(CONCATENATE(MID($H430,1,LEN($H430)-2),"--*",$G430),'Question ClasseLeçonActTyprep'!$I:$L,4,0))), VLOOKUP(CONCATENATE(MID($H430,1,LEN($H430)-2),"--*",$G430),'Question ClasseLeçonActTyprep'!$I:$L,4,0), IF(NOT(ISNA(VLOOKUP(CONCATENATE(MID($H430,1,LEN($H430)-4),"---*",$G430),'Question ClasseLeçonActTyprep'!$I:$L,4,0))), VLOOKUP(CONCATENATE(MID($H430,1,LEN($H430)-4),"---*",$G430),'Question ClasseLeçonActTyprep'!$I:$L,4,0), IF(NOT(ISNA(VLOOKUP(CONCATENATE(MID($H430,1,LEN($H430)-5),"----*",$G430),'Question ClasseLeçonActTyprep'!$I:$L,4,0))), VLOOKUP(CONCATENATE(MID($H430,1,LEN($H430)-6),"----*",$G430),'Question ClasseLeçonActTyprep'!$I:$L,4,0), 0))))</f>
        <v>0</v>
      </c>
      <c r="N430" s="86" t="str">
        <f t="shared" si="26"/>
        <v>Relie les sacs de billes à leur rang en nombre de billes</v>
      </c>
      <c r="O430" s="93" t="str">
        <f t="shared" si="27"/>
        <v>INSERT INTO `activite_clnt` (nom, description, objectif, consigne, typrep, num_activite, fk_classe_id, fk_lesson_id, fk_natureactiv_id) VALUES ('Apprendre la notion d''ordinalité et de sériation en manipulant des objets (cubes) - Manipulation/Entrainement', 'Un exercice où il faut relier des items entre eux par paire', 'L''enfant doit savoir indiquer le nombre ordinal d''un élément dans un groupe (quel est le 1er, le 2e, le 3e ?)', 'Relie les sacs de billes à leur rang en nombre de billes', 'P', '3', 'CP', 'OS', 'M');</v>
      </c>
    </row>
    <row r="431" spans="1:15" s="87" customFormat="1" ht="72.5" x14ac:dyDescent="0.35">
      <c r="A431" s="12" t="s">
        <v>77</v>
      </c>
      <c r="B431" s="85" t="s">
        <v>695</v>
      </c>
      <c r="C431" s="9" t="str">
        <f t="shared" si="24"/>
        <v>CP-OS</v>
      </c>
      <c r="D431" s="85" t="s">
        <v>87</v>
      </c>
      <c r="E431" s="85" t="str">
        <f>VLOOKUP(D431,'Phase apprent &amp; Nature activ'!A$11:B$14,2,0)</f>
        <v>Manipulation/Entrainement</v>
      </c>
      <c r="F431" s="85">
        <v>3</v>
      </c>
      <c r="G431" s="85" t="s">
        <v>87</v>
      </c>
      <c r="H431" s="85" t="str">
        <f t="shared" si="25"/>
        <v>CP-OS-M-3-M</v>
      </c>
      <c r="I431" s="48" t="str">
        <f>CONCATENATE(VLOOKUP(CONCATENATE(A431,"-",B431,"-",D431,"-",F431),'Activités par classe-leçon-nat'!G:H,2,0)," - ",E431)</f>
        <v>Apprendre la notion d'ordinalité et de sériation en manipulant des objets (cubes) - Manipulation/Entrainement</v>
      </c>
      <c r="J431" s="48" t="str">
        <f>VLOOKUP(CONCATENATE($A431,"-",$B431,"-",$D431,"-",$F431),'Activités par classe-leçon-nat'!G:J,3,0)</f>
        <v>L'enfant doit savoir indiquer le nombre ordinal d'un élément dans un groupe (quel est le 1er, le 2e, le 3e ?)</v>
      </c>
      <c r="K431" s="48" t="str">
        <f>VLOOKUP(G431,'Type Exo'!A:C,3,0)</f>
        <v>Un exercice de type Memory</v>
      </c>
      <c r="L431" s="48" t="s">
        <v>979</v>
      </c>
      <c r="M431" s="48">
        <f>IF(NOT(ISNA(VLOOKUP(CONCATENATE($H431,"-",$G431),'Question ClasseLeçonActTyprep'!$I:$L,4,0))), VLOOKUP(CONCATENATE($H431,"-",$G431),'Question ClasseLeçonActTyprep'!$I:$L,4,0), IF(NOT(ISNA(VLOOKUP(CONCATENATE(MID($H431,1,LEN($H431)-2),"--*",$G431),'Question ClasseLeçonActTyprep'!$I:$L,4,0))), VLOOKUP(CONCATENATE(MID($H431,1,LEN($H431)-2),"--*",$G431),'Question ClasseLeçonActTyprep'!$I:$L,4,0), IF(NOT(ISNA(VLOOKUP(CONCATENATE(MID($H431,1,LEN($H431)-4),"---*",$G431),'Question ClasseLeçonActTyprep'!$I:$L,4,0))), VLOOKUP(CONCATENATE(MID($H431,1,LEN($H431)-4),"---*",$G431),'Question ClasseLeçonActTyprep'!$I:$L,4,0), IF(NOT(ISNA(VLOOKUP(CONCATENATE(MID($H431,1,LEN($H431)-5),"----*",$G431),'Question ClasseLeçonActTyprep'!$I:$L,4,0))), VLOOKUP(CONCATENATE(MID($H431,1,LEN($H431)-6),"----*",$G431),'Question ClasseLeçonActTyprep'!$I:$L,4,0), 0))))</f>
        <v>0</v>
      </c>
      <c r="N431" s="86" t="str">
        <f t="shared" si="26"/>
        <v>Associe les cartes qui indiquent la bonne paire (sac de billes et rang)</v>
      </c>
      <c r="O431" s="93" t="str">
        <f t="shared" si="27"/>
        <v>INSERT INTO `activite_clnt` (nom, description, objectif, consigne, typrep, num_activite, fk_classe_id, fk_lesson_id, fk_natureactiv_id) VALUES ('Apprendre la notion d''ordinalité et de sériation en manipulant des objets (cubes) - Manipulation/Entrainement', 'Un exercice de type Memory', 'L''enfant doit savoir indiquer le nombre ordinal d''un élément dans un groupe (quel est le 1er, le 2e, le 3e ?)', 'Associe les cartes qui indiquent la bonne paire (sac de billes et rang)', 'M', '3', 'CP', 'OS', 'M');</v>
      </c>
    </row>
    <row r="432" spans="1:15" s="87" customFormat="1" ht="72.5" x14ac:dyDescent="0.35">
      <c r="A432" s="12" t="s">
        <v>77</v>
      </c>
      <c r="B432" s="85" t="s">
        <v>695</v>
      </c>
      <c r="C432" s="9" t="str">
        <f t="shared" si="24"/>
        <v>CP-OS</v>
      </c>
      <c r="D432" s="85" t="s">
        <v>87</v>
      </c>
      <c r="E432" s="85" t="str">
        <f>VLOOKUP(D432,'Phase apprent &amp; Nature activ'!A$11:B$14,2,0)</f>
        <v>Manipulation/Entrainement</v>
      </c>
      <c r="F432" s="85">
        <v>3</v>
      </c>
      <c r="G432" s="85" t="s">
        <v>835</v>
      </c>
      <c r="H432" s="85" t="str">
        <f t="shared" si="25"/>
        <v>CP-OS-M-3-T</v>
      </c>
      <c r="I432" s="48" t="str">
        <f>CONCATENATE(VLOOKUP(CONCATENATE(A432,"-",B432,"-",D432,"-",F432),'Activités par classe-leçon-nat'!G:H,2,0)," - ",E432)</f>
        <v>Apprendre la notion d'ordinalité et de sériation en manipulant des objets (cubes) - Manipulation/Entrainement</v>
      </c>
      <c r="J432" s="48" t="str">
        <f>VLOOKUP(CONCATENATE($A432,"-",$B432,"-",$D432,"-",$F432),'Activités par classe-leçon-nat'!G:J,3,0)</f>
        <v>L'enfant doit savoir indiquer le nombre ordinal d'un élément dans un groupe (quel est le 1er, le 2e, le 3e ?)</v>
      </c>
      <c r="K432" s="48" t="str">
        <f>VLOOKUP(G432,'Type Exo'!A:C,3,0)</f>
        <v>Un exercice à trous</v>
      </c>
      <c r="L432" s="48" t="s">
        <v>980</v>
      </c>
      <c r="M432" s="48">
        <f>IF(NOT(ISNA(VLOOKUP(CONCATENATE($H432,"-",$G432),'Question ClasseLeçonActTyprep'!$I:$L,4,0))), VLOOKUP(CONCATENATE($H432,"-",$G432),'Question ClasseLeçonActTyprep'!$I:$L,4,0), IF(NOT(ISNA(VLOOKUP(CONCATENATE(MID($H432,1,LEN($H432)-2),"--*",$G432),'Question ClasseLeçonActTyprep'!$I:$L,4,0))), VLOOKUP(CONCATENATE(MID($H432,1,LEN($H432)-2),"--*",$G432),'Question ClasseLeçonActTyprep'!$I:$L,4,0), IF(NOT(ISNA(VLOOKUP(CONCATENATE(MID($H432,1,LEN($H432)-4),"---*",$G432),'Question ClasseLeçonActTyprep'!$I:$L,4,0))), VLOOKUP(CONCATENATE(MID($H432,1,LEN($H432)-4),"---*",$G432),'Question ClasseLeçonActTyprep'!$I:$L,4,0), IF(NOT(ISNA(VLOOKUP(CONCATENATE(MID($H432,1,LEN($H432)-5),"----*",$G432),'Question ClasseLeçonActTyprep'!$I:$L,4,0))), VLOOKUP(CONCATENATE(MID($H432,1,LEN($H432)-6),"----*",$G432),'Question ClasseLeçonActTyprep'!$I:$L,4,0), 0))))</f>
        <v>0</v>
      </c>
      <c r="N432" s="86" t="str">
        <f t="shared" si="26"/>
        <v>Le sac de billes &lt;rouges&gt; est le &lt;3e&gt; en nombre de billes</v>
      </c>
      <c r="O432" s="93" t="str">
        <f t="shared" si="27"/>
        <v>INSERT INTO `activite_clnt` (nom, description, objectif, consigne, typrep, num_activite, fk_classe_id, fk_lesson_id, fk_natureactiv_id) VALUES ('Apprendre la notion d''ordinalité et de sériation en manipulant des objets (cubes) - Manipulation/Entrainement', 'Un exercice à trous', 'L''enfant doit savoir indiquer le nombre ordinal d''un élément dans un groupe (quel est le 1er, le 2e, le 3e ?)', 'Le sac de billes &lt;rouges&gt; est le &lt;3e&gt; en nombre de billes', 'T', '3', 'CP', 'OS', 'M');</v>
      </c>
    </row>
    <row r="433" spans="1:15" s="87" customFormat="1" ht="72.5" x14ac:dyDescent="0.35">
      <c r="A433" s="12" t="s">
        <v>77</v>
      </c>
      <c r="B433" s="85" t="s">
        <v>695</v>
      </c>
      <c r="C433" s="9" t="str">
        <f t="shared" si="24"/>
        <v>CP-OS</v>
      </c>
      <c r="D433" s="85" t="s">
        <v>640</v>
      </c>
      <c r="E433" s="85" t="str">
        <f>VLOOKUP(D433,'Phase apprent &amp; Nature activ'!A$11:B$14,2,0)</f>
        <v>Formalisation</v>
      </c>
      <c r="F433" s="85">
        <v>1</v>
      </c>
      <c r="G433" s="85" t="s">
        <v>735</v>
      </c>
      <c r="H433" s="85" t="str">
        <f t="shared" si="25"/>
        <v>CP-OS-F-1-B1</v>
      </c>
      <c r="I433" s="48" t="str">
        <f>CONCATENATE(VLOOKUP(CONCATENATE(A433,"-",B433,"-",D433,"-",F433),'Activités par classe-leçon-nat'!G:H,2,0)," - ",E433)</f>
        <v>Apprendre la notion d'ordinalité et de sériation en manipulant des images et apprendre le sens des symboles des opérateurs de comparaison (&lt;, &gt;, =) - Formalisation</v>
      </c>
      <c r="J433" s="48" t="str">
        <f>VLOOKUP(CONCATENATE($A433,"-",$B433,"-",$D433,"-",$F433),'Activités par classe-leçon-nat'!G:J,3,0)</f>
        <v>L'enfant doit savoir ordonner des objets par taille en utilisant les opérateurs de comparaison</v>
      </c>
      <c r="K433" s="48" t="str">
        <f>VLOOKUP(G433,'Type Exo'!A:C,3,0)</f>
        <v>Exercice où il faut trouver la bonne réponse parmi 2 possibles</v>
      </c>
      <c r="L433" s="48" t="s">
        <v>1042</v>
      </c>
      <c r="M433" s="48">
        <f>IF(NOT(ISNA(VLOOKUP(CONCATENATE($H433,"-",$G433),'Question ClasseLeçonActTyprep'!$I:$L,4,0))), VLOOKUP(CONCATENATE($H433,"-",$G433),'Question ClasseLeçonActTyprep'!$I:$L,4,0), IF(NOT(ISNA(VLOOKUP(CONCATENATE(MID($H433,1,LEN($H433)-2),"--*",$G433),'Question ClasseLeçonActTyprep'!$I:$L,4,0))), VLOOKUP(CONCATENATE(MID($H433,1,LEN($H433)-2),"--*",$G433),'Question ClasseLeçonActTyprep'!$I:$L,4,0), IF(NOT(ISNA(VLOOKUP(CONCATENATE(MID($H433,1,LEN($H433)-4),"---*",$G433),'Question ClasseLeçonActTyprep'!$I:$L,4,0))), VLOOKUP(CONCATENATE(MID($H433,1,LEN($H433)-4),"---*",$G433),'Question ClasseLeçonActTyprep'!$I:$L,4,0), IF(NOT(ISNA(VLOOKUP(CONCATENATE(MID($H433,1,LEN($H433)-5),"----*",$G433),'Question ClasseLeçonActTyprep'!$I:$L,4,0))), VLOOKUP(CONCATENATE(MID($H433,1,LEN($H433)-6),"----*",$G433),'Question ClasseLeçonActTyprep'!$I:$L,4,0), 0))))</f>
        <v>0</v>
      </c>
      <c r="N433" s="86" t="str">
        <f t="shared" si="26"/>
        <v>Quelle est la bonne comparaison ?</v>
      </c>
      <c r="O433"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'Exercice où il faut trouver la bonne réponse parmi 2 possibles', 'L''enfant doit savoir ordonner des objets par taille en utilisant les opérateurs de comparaison', 'Quelle est la bonne comparaison ?', 'B1', '1', 'CP', 'OS', 'F');</v>
      </c>
    </row>
    <row r="434" spans="1:15" s="87" customFormat="1" ht="72.5" x14ac:dyDescent="0.35">
      <c r="A434" s="12" t="s">
        <v>77</v>
      </c>
      <c r="B434" s="85" t="s">
        <v>695</v>
      </c>
      <c r="C434" s="9" t="str">
        <f t="shared" si="24"/>
        <v>CP-OS</v>
      </c>
      <c r="D434" s="85" t="s">
        <v>640</v>
      </c>
      <c r="E434" s="85" t="str">
        <f>VLOOKUP(D434,'Phase apprent &amp; Nature activ'!A$11:B$14,2,0)</f>
        <v>Formalisation</v>
      </c>
      <c r="F434" s="85">
        <v>1</v>
      </c>
      <c r="G434" s="85" t="s">
        <v>952</v>
      </c>
      <c r="H434" s="85" t="str">
        <f t="shared" si="25"/>
        <v>CP-OS-F-1-Q1</v>
      </c>
      <c r="I434" s="48" t="str">
        <f>CONCATENATE(VLOOKUP(CONCATENATE(A434,"-",B434,"-",D434,"-",F434),'Activités par classe-leçon-nat'!G:H,2,0)," - ",E434)</f>
        <v>Apprendre la notion d'ordinalité et de sériation en manipulant des images et apprendre le sens des symboles des opérateurs de comparaison (&lt;, &gt;, =) - Formalisation</v>
      </c>
      <c r="J434" s="48" t="str">
        <f>VLOOKUP(CONCATENATE($A434,"-",$B434,"-",$D434,"-",$F434),'Activités par classe-leçon-nat'!G:J,3,0)</f>
        <v>L'enfant doit savoir ordonner des objets par taille en utilisant les opérateurs de comparaison</v>
      </c>
      <c r="K434" s="48" t="str">
        <f>VLOOKUP(G434,'Type Exo'!A:C,3,0)</f>
        <v>Un exercice de type QCM</v>
      </c>
      <c r="L434" s="48" t="s">
        <v>1042</v>
      </c>
      <c r="M434" s="48">
        <f>IF(NOT(ISNA(VLOOKUP(CONCATENATE($H434,"-",$G434),'Question ClasseLeçonActTyprep'!$I:$L,4,0))), VLOOKUP(CONCATENATE($H434,"-",$G434),'Question ClasseLeçonActTyprep'!$I:$L,4,0), IF(NOT(ISNA(VLOOKUP(CONCATENATE(MID($H434,1,LEN($H434)-2),"--*",$G434),'Question ClasseLeçonActTyprep'!$I:$L,4,0))), VLOOKUP(CONCATENATE(MID($H434,1,LEN($H434)-2),"--*",$G434),'Question ClasseLeçonActTyprep'!$I:$L,4,0), IF(NOT(ISNA(VLOOKUP(CONCATENATE(MID($H434,1,LEN($H434)-4),"---*",$G434),'Question ClasseLeçonActTyprep'!$I:$L,4,0))), VLOOKUP(CONCATENATE(MID($H434,1,LEN($H434)-4),"---*",$G434),'Question ClasseLeçonActTyprep'!$I:$L,4,0), IF(NOT(ISNA(VLOOKUP(CONCATENATE(MID($H434,1,LEN($H434)-5),"----*",$G434),'Question ClasseLeçonActTyprep'!$I:$L,4,0))), VLOOKUP(CONCATENATE(MID($H434,1,LEN($H434)-6),"----*",$G434),'Question ClasseLeçonActTyprep'!$I:$L,4,0), 0))))</f>
        <v>0</v>
      </c>
      <c r="N434" s="86" t="str">
        <f t="shared" si="26"/>
        <v>Quelle est la bonne comparaison ?</v>
      </c>
      <c r="O434"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'Un exercice de type QCM', 'L''enfant doit savoir ordonner des objets par taille en utilisant les opérateurs de comparaison', 'Quelle est la bonne comparaison ?', 'Q1', '1', 'CP', 'OS', 'F');</v>
      </c>
    </row>
    <row r="435" spans="1:15" s="87" customFormat="1" ht="87" x14ac:dyDescent="0.35">
      <c r="A435" s="12" t="s">
        <v>77</v>
      </c>
      <c r="B435" s="85" t="s">
        <v>695</v>
      </c>
      <c r="C435" s="9" t="str">
        <f t="shared" si="24"/>
        <v>CP-OS</v>
      </c>
      <c r="D435" s="85" t="s">
        <v>640</v>
      </c>
      <c r="E435" s="85" t="str">
        <f>VLOOKUP(D435,'Phase apprent &amp; Nature activ'!A$11:B$14,2,0)</f>
        <v>Formalisation</v>
      </c>
      <c r="F435" s="85">
        <v>2</v>
      </c>
      <c r="G435" s="85" t="s">
        <v>735</v>
      </c>
      <c r="H435" s="85" t="str">
        <f t="shared" si="25"/>
        <v>CP-OS-F-2-B1</v>
      </c>
      <c r="I435" s="48" t="str">
        <f>CONCATENATE(VLOOKUP(CONCATENATE(A435,"-",B435,"-",D435,"-",F435),'Activités par classe-leçon-nat'!G:H,2,0)," - ",E435)</f>
        <v>Apprendre la notion d'ordinalité et de sériation en manipulant des images et apprendre le sens des symboles des opérateurs de comparaison (&lt;, &gt;, =) - Formalisation</v>
      </c>
      <c r="J435" s="48" t="str">
        <f>VLOOKUP(CONCATENATE($A435,"-",$B435,"-",$D435,"-",$F435),'Activités par classe-leçon-nat'!G:J,3,0)</f>
        <v>L'enfant doit savoir ordonner des ensembles par quantité en utilisant les opérateurs de comparaison</v>
      </c>
      <c r="K435" s="48" t="str">
        <f>VLOOKUP(G435,'Type Exo'!A:C,3,0)</f>
        <v>Exercice où il faut trouver la bonne réponse parmi 2 possibles</v>
      </c>
      <c r="L435" s="48" t="s">
        <v>1043</v>
      </c>
      <c r="M435" s="48">
        <f>IF(NOT(ISNA(VLOOKUP(CONCATENATE($H435,"-",$G435),'Question ClasseLeçonActTyprep'!$I:$L,4,0))), VLOOKUP(CONCATENATE($H435,"-",$G435),'Question ClasseLeçonActTyprep'!$I:$L,4,0), IF(NOT(ISNA(VLOOKUP(CONCATENATE(MID($H435,1,LEN($H435)-2),"--*",$G435),'Question ClasseLeçonActTyprep'!$I:$L,4,0))), VLOOKUP(CONCATENATE(MID($H435,1,LEN($H435)-2),"--*",$G435),'Question ClasseLeçonActTyprep'!$I:$L,4,0), IF(NOT(ISNA(VLOOKUP(CONCATENATE(MID($H435,1,LEN($H435)-4),"---*",$G435),'Question ClasseLeçonActTyprep'!$I:$L,4,0))), VLOOKUP(CONCATENATE(MID($H435,1,LEN($H435)-4),"---*",$G435),'Question ClasseLeçonActTyprep'!$I:$L,4,0), IF(NOT(ISNA(VLOOKUP(CONCATENATE(MID($H435,1,LEN($H435)-5),"----*",$G435),'Question ClasseLeçonActTyprep'!$I:$L,4,0))), VLOOKUP(CONCATENATE(MID($H435,1,LEN($H435)-6),"----*",$G435),'Question ClasseLeçonActTyprep'!$I:$L,4,0), 0))))</f>
        <v>0</v>
      </c>
      <c r="N435" s="86" t="str">
        <f t="shared" si="26"/>
        <v>Quel est le bon opérateur de comparaison ?</v>
      </c>
      <c r="O435"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'Exercice où il faut trouver la bonne réponse parmi 2 possibles', 'L''enfant doit savoir ordonner des ensembles par quantité en utilisant les opérateurs de comparaison', 'Quel est le bon opérateur de comparaison ?', 'B1', '2', 'CP', 'OS', 'F');</v>
      </c>
    </row>
    <row r="436" spans="1:15" s="87" customFormat="1" ht="72.5" x14ac:dyDescent="0.35">
      <c r="A436" s="12" t="s">
        <v>77</v>
      </c>
      <c r="B436" s="85" t="s">
        <v>695</v>
      </c>
      <c r="C436" s="9" t="str">
        <f t="shared" si="24"/>
        <v>CP-OS</v>
      </c>
      <c r="D436" s="85" t="s">
        <v>640</v>
      </c>
      <c r="E436" s="85" t="str">
        <f>VLOOKUP(D436,'Phase apprent &amp; Nature activ'!A$11:B$14,2,0)</f>
        <v>Formalisation</v>
      </c>
      <c r="F436" s="85">
        <v>2</v>
      </c>
      <c r="G436" s="85" t="s">
        <v>952</v>
      </c>
      <c r="H436" s="85" t="str">
        <f t="shared" si="25"/>
        <v>CP-OS-F-2-Q1</v>
      </c>
      <c r="I436" s="48" t="str">
        <f>CONCATENATE(VLOOKUP(CONCATENATE(A436,"-",B436,"-",D436,"-",F436),'Activités par classe-leçon-nat'!G:H,2,0)," - ",E436)</f>
        <v>Apprendre la notion d'ordinalité et de sériation en manipulant des images et apprendre le sens des symboles des opérateurs de comparaison (&lt;, &gt;, =) - Formalisation</v>
      </c>
      <c r="J436" s="48" t="str">
        <f>VLOOKUP(CONCATENATE($A436,"-",$B436,"-",$D436,"-",$F436),'Activités par classe-leçon-nat'!G:J,3,0)</f>
        <v>L'enfant doit savoir ordonner des ensembles par quantité en utilisant les opérateurs de comparaison</v>
      </c>
      <c r="K436" s="48" t="str">
        <f>VLOOKUP(G436,'Type Exo'!A:C,3,0)</f>
        <v>Un exercice de type QCM</v>
      </c>
      <c r="L436" s="48" t="s">
        <v>1043</v>
      </c>
      <c r="M436" s="48">
        <f>IF(NOT(ISNA(VLOOKUP(CONCATENATE($H436,"-",$G436),'Question ClasseLeçonActTyprep'!$I:$L,4,0))), VLOOKUP(CONCATENATE($H436,"-",$G436),'Question ClasseLeçonActTyprep'!$I:$L,4,0), IF(NOT(ISNA(VLOOKUP(CONCATENATE(MID($H436,1,LEN($H436)-2),"--*",$G436),'Question ClasseLeçonActTyprep'!$I:$L,4,0))), VLOOKUP(CONCATENATE(MID($H436,1,LEN($H436)-2),"--*",$G436),'Question ClasseLeçonActTyprep'!$I:$L,4,0), IF(NOT(ISNA(VLOOKUP(CONCATENATE(MID($H436,1,LEN($H436)-4),"---*",$G436),'Question ClasseLeçonActTyprep'!$I:$L,4,0))), VLOOKUP(CONCATENATE(MID($H436,1,LEN($H436)-4),"---*",$G436),'Question ClasseLeçonActTyprep'!$I:$L,4,0), IF(NOT(ISNA(VLOOKUP(CONCATENATE(MID($H436,1,LEN($H436)-5),"----*",$G436),'Question ClasseLeçonActTyprep'!$I:$L,4,0))), VLOOKUP(CONCATENATE(MID($H436,1,LEN($H436)-6),"----*",$G436),'Question ClasseLeçonActTyprep'!$I:$L,4,0), 0))))</f>
        <v>0</v>
      </c>
      <c r="N436" s="86" t="str">
        <f t="shared" si="26"/>
        <v>Quel est le bon opérateur de comparaison ?</v>
      </c>
      <c r="O436"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'Un exercice de type QCM', 'L''enfant doit savoir ordonner des ensembles par quantité en utilisant les opérateurs de comparaison', 'Quel est le bon opérateur de comparaison ?', 'Q1', '2', 'CP', 'OS', 'F');</v>
      </c>
    </row>
    <row r="437" spans="1:15" s="87" customFormat="1" ht="72.5" x14ac:dyDescent="0.35">
      <c r="A437" s="12" t="s">
        <v>77</v>
      </c>
      <c r="B437" s="85" t="s">
        <v>695</v>
      </c>
      <c r="C437" s="9" t="str">
        <f t="shared" si="24"/>
        <v>CP-OS</v>
      </c>
      <c r="D437" s="85" t="s">
        <v>640</v>
      </c>
      <c r="E437" s="85" t="str">
        <f>VLOOKUP(D437,'Phase apprent &amp; Nature activ'!A$11:B$14,2,0)</f>
        <v>Formalisation</v>
      </c>
      <c r="F437" s="85">
        <v>3</v>
      </c>
      <c r="G437" s="85" t="s">
        <v>735</v>
      </c>
      <c r="H437" s="85" t="str">
        <f t="shared" si="25"/>
        <v>CP-OS-F-3-B1</v>
      </c>
      <c r="I437" s="48" t="str">
        <f>CONCATENATE(VLOOKUP(CONCATENATE(A437,"-",B437,"-",D437,"-",F437),'Activités par classe-leçon-nat'!G:H,2,0)," - ",E437)</f>
        <v>Apprendre la notion d'ordinalité et de sériation en manipulant des images et apprendre le sens des symboles des opérateurs de comparaison (&lt;, &gt;, =) - Formalisation</v>
      </c>
      <c r="J437" s="48" t="str">
        <f>VLOOKUP(CONCATENATE($A437,"-",$B437,"-",$D437,"-",$F437),'Activités par classe-leçon-nat'!G:J,3,0)</f>
        <v>L'enfant doit savoir indiquer le nombre ordinal d'un élément dans un groupe (quel est le 1er, le 2e, le 3e ?)</v>
      </c>
      <c r="K437" s="48" t="str">
        <f>VLOOKUP(G437,'Type Exo'!A:C,3,0)</f>
        <v>Exercice où il faut trouver la bonne réponse parmi 2 possibles</v>
      </c>
      <c r="L437" s="48" t="s">
        <v>987</v>
      </c>
      <c r="M437" s="48">
        <f>IF(NOT(ISNA(VLOOKUP(CONCATENATE($H437,"-",$G437),'Question ClasseLeçonActTyprep'!$I:$L,4,0))), VLOOKUP(CONCATENATE($H437,"-",$G437),'Question ClasseLeçonActTyprep'!$I:$L,4,0), IF(NOT(ISNA(VLOOKUP(CONCATENATE(MID($H437,1,LEN($H437)-2),"--*",$G437),'Question ClasseLeçonActTyprep'!$I:$L,4,0))), VLOOKUP(CONCATENATE(MID($H437,1,LEN($H437)-2),"--*",$G437),'Question ClasseLeçonActTyprep'!$I:$L,4,0), IF(NOT(ISNA(VLOOKUP(CONCATENATE(MID($H437,1,LEN($H437)-4),"---*",$G437),'Question ClasseLeçonActTyprep'!$I:$L,4,0))), VLOOKUP(CONCATENATE(MID($H437,1,LEN($H437)-4),"---*",$G437),'Question ClasseLeçonActTyprep'!$I:$L,4,0), IF(NOT(ISNA(VLOOKUP(CONCATENATE(MID($H437,1,LEN($H437)-5),"----*",$G437),'Question ClasseLeçonActTyprep'!$I:$L,4,0))), VLOOKUP(CONCATENATE(MID($H437,1,LEN($H437)-6),"----*",$G437),'Question ClasseLeçonActTyprep'!$I:$L,4,0), 0))))</f>
        <v>0</v>
      </c>
      <c r="N437" s="86" t="str">
        <f t="shared" si="26"/>
        <v>Quel est le 1er enfant ?</v>
      </c>
      <c r="O437"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'Exercice où il faut trouver la bonne réponse parmi 2 possibles', 'L''enfant doit savoir indiquer le nombre ordinal d''un élément dans un groupe (quel est le 1er, le 2e, le 3e ?)', 'Quel est le 1er enfant ?', 'B1', '3', 'CP', 'OS', 'F');</v>
      </c>
    </row>
    <row r="438" spans="1:15" s="87" customFormat="1" ht="72.5" x14ac:dyDescent="0.35">
      <c r="A438" s="12" t="s">
        <v>77</v>
      </c>
      <c r="B438" s="85" t="s">
        <v>695</v>
      </c>
      <c r="C438" s="9" t="str">
        <f t="shared" si="24"/>
        <v>CP-OS</v>
      </c>
      <c r="D438" s="85" t="s">
        <v>640</v>
      </c>
      <c r="E438" s="85" t="str">
        <f>VLOOKUP(D438,'Phase apprent &amp; Nature activ'!A$11:B$14,2,0)</f>
        <v>Formalisation</v>
      </c>
      <c r="F438" s="85">
        <v>3</v>
      </c>
      <c r="G438" s="85" t="s">
        <v>952</v>
      </c>
      <c r="H438" s="85" t="str">
        <f t="shared" si="25"/>
        <v>CP-OS-F-3-Q1</v>
      </c>
      <c r="I438" s="48" t="str">
        <f>CONCATENATE(VLOOKUP(CONCATENATE(A438,"-",B438,"-",D438,"-",F438),'Activités par classe-leçon-nat'!G:H,2,0)," - ",E438)</f>
        <v>Apprendre la notion d'ordinalité et de sériation en manipulant des images et apprendre le sens des symboles des opérateurs de comparaison (&lt;, &gt;, =) - Formalisation</v>
      </c>
      <c r="J438" s="48" t="str">
        <f>VLOOKUP(CONCATENATE($A438,"-",$B438,"-",$D438,"-",$F438),'Activités par classe-leçon-nat'!G:J,3,0)</f>
        <v>L'enfant doit savoir indiquer le nombre ordinal d'un élément dans un groupe (quel est le 1er, le 2e, le 3e ?)</v>
      </c>
      <c r="K438" s="48" t="str">
        <f>VLOOKUP(G438,'Type Exo'!A:C,3,0)</f>
        <v>Un exercice de type QCM</v>
      </c>
      <c r="L438" s="48" t="s">
        <v>987</v>
      </c>
      <c r="M438" s="48">
        <f>IF(NOT(ISNA(VLOOKUP(CONCATENATE($H438,"-",$G438),'Question ClasseLeçonActTyprep'!$I:$L,4,0))), VLOOKUP(CONCATENATE($H438,"-",$G438),'Question ClasseLeçonActTyprep'!$I:$L,4,0), IF(NOT(ISNA(VLOOKUP(CONCATENATE(MID($H438,1,LEN($H438)-2),"--*",$G438),'Question ClasseLeçonActTyprep'!$I:$L,4,0))), VLOOKUP(CONCATENATE(MID($H438,1,LEN($H438)-2),"--*",$G438),'Question ClasseLeçonActTyprep'!$I:$L,4,0), IF(NOT(ISNA(VLOOKUP(CONCATENATE(MID($H438,1,LEN($H438)-4),"---*",$G438),'Question ClasseLeçonActTyprep'!$I:$L,4,0))), VLOOKUP(CONCATENATE(MID($H438,1,LEN($H438)-4),"---*",$G438),'Question ClasseLeçonActTyprep'!$I:$L,4,0), IF(NOT(ISNA(VLOOKUP(CONCATENATE(MID($H438,1,LEN($H438)-5),"----*",$G438),'Question ClasseLeçonActTyprep'!$I:$L,4,0))), VLOOKUP(CONCATENATE(MID($H438,1,LEN($H438)-6),"----*",$G438),'Question ClasseLeçonActTyprep'!$I:$L,4,0), 0))))</f>
        <v>0</v>
      </c>
      <c r="N438" s="86" t="str">
        <f t="shared" si="26"/>
        <v>Quel est le 1er enfant ?</v>
      </c>
      <c r="O438"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'Un exercice de type QCM', 'L''enfant doit savoir indiquer le nombre ordinal d''un élément dans un groupe (quel est le 1er, le 2e, le 3e ?)', 'Quel est le 1er enfant ?', 'Q1', '3', 'CP', 'OS', 'F');</v>
      </c>
    </row>
    <row r="439" spans="1:15" s="87" customFormat="1" ht="72.5" x14ac:dyDescent="0.35">
      <c r="A439" s="12" t="s">
        <v>77</v>
      </c>
      <c r="B439" s="85" t="s">
        <v>695</v>
      </c>
      <c r="C439" s="9" t="str">
        <f t="shared" si="24"/>
        <v>CP-OS</v>
      </c>
      <c r="D439" s="85" t="s">
        <v>640</v>
      </c>
      <c r="E439" s="85" t="str">
        <f>VLOOKUP(D439,'Phase apprent &amp; Nature activ'!A$11:B$14,2,0)</f>
        <v>Formalisation</v>
      </c>
      <c r="F439" s="85">
        <v>3</v>
      </c>
      <c r="G439" s="85" t="s">
        <v>628</v>
      </c>
      <c r="H439" s="85" t="str">
        <f t="shared" si="25"/>
        <v>CP-OS-F-3-P</v>
      </c>
      <c r="I439" s="48" t="str">
        <f>CONCATENATE(VLOOKUP(CONCATENATE(A439,"-",B439,"-",D439,"-",F439),'Activités par classe-leçon-nat'!G:H,2,0)," - ",E439)</f>
        <v>Apprendre la notion d'ordinalité et de sériation en manipulant des images et apprendre le sens des symboles des opérateurs de comparaison (&lt;, &gt;, =) - Formalisation</v>
      </c>
      <c r="J439" s="48" t="str">
        <f>VLOOKUP(CONCATENATE($A439,"-",$B439,"-",$D439,"-",$F439),'Activités par classe-leçon-nat'!G:J,3,0)</f>
        <v>L'enfant doit savoir indiquer le nombre ordinal d'un élément dans un groupe (quel est le 1er, le 2e, le 3e ?)</v>
      </c>
      <c r="K439" s="48" t="str">
        <f>VLOOKUP(G439,'Type Exo'!A:C,3,0)</f>
        <v>Un exercice où il faut relier des items entre eux par paire</v>
      </c>
      <c r="L439" s="48" t="s">
        <v>988</v>
      </c>
      <c r="M439" s="48">
        <f>IF(NOT(ISNA(VLOOKUP(CONCATENATE($H439,"-",$G439),'Question ClasseLeçonActTyprep'!$I:$L,4,0))), VLOOKUP(CONCATENATE($H439,"-",$G439),'Question ClasseLeçonActTyprep'!$I:$L,4,0), IF(NOT(ISNA(VLOOKUP(CONCATENATE(MID($H439,1,LEN($H439)-2),"--*",$G439),'Question ClasseLeçonActTyprep'!$I:$L,4,0))), VLOOKUP(CONCATENATE(MID($H439,1,LEN($H439)-2),"--*",$G439),'Question ClasseLeçonActTyprep'!$I:$L,4,0), IF(NOT(ISNA(VLOOKUP(CONCATENATE(MID($H439,1,LEN($H439)-4),"---*",$G439),'Question ClasseLeçonActTyprep'!$I:$L,4,0))), VLOOKUP(CONCATENATE(MID($H439,1,LEN($H439)-4),"---*",$G439),'Question ClasseLeçonActTyprep'!$I:$L,4,0), IF(NOT(ISNA(VLOOKUP(CONCATENATE(MID($H439,1,LEN($H439)-5),"----*",$G439),'Question ClasseLeçonActTyprep'!$I:$L,4,0))), VLOOKUP(CONCATENATE(MID($H439,1,LEN($H439)-6),"----*",$G439),'Question ClasseLeçonActTyprep'!$I:$L,4,0), 0))))</f>
        <v>0</v>
      </c>
      <c r="N439" s="86" t="str">
        <f t="shared" si="26"/>
        <v>Relie l'enfant avec son rang</v>
      </c>
      <c r="O439"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'Un exercice où il faut relier des items entre eux par paire', 'L''enfant doit savoir indiquer le nombre ordinal d''un élément dans un groupe (quel est le 1er, le 2e, le 3e ?)', 'Relie l''enfant avec son rang', 'P', '3', 'CP', 'OS', 'F');</v>
      </c>
    </row>
    <row r="440" spans="1:15" s="87" customFormat="1" ht="72.5" x14ac:dyDescent="0.35">
      <c r="A440" s="12" t="s">
        <v>77</v>
      </c>
      <c r="B440" s="85" t="s">
        <v>695</v>
      </c>
      <c r="C440" s="9" t="str">
        <f t="shared" si="24"/>
        <v>CP-OS</v>
      </c>
      <c r="D440" s="85" t="s">
        <v>640</v>
      </c>
      <c r="E440" s="85" t="str">
        <f>VLOOKUP(D440,'Phase apprent &amp; Nature activ'!A$11:B$14,2,0)</f>
        <v>Formalisation</v>
      </c>
      <c r="F440" s="85">
        <v>3</v>
      </c>
      <c r="G440" s="85" t="s">
        <v>835</v>
      </c>
      <c r="H440" s="85" t="str">
        <f t="shared" si="25"/>
        <v>CP-OS-F-3-T</v>
      </c>
      <c r="I440" s="48" t="str">
        <f>CONCATENATE(VLOOKUP(CONCATENATE(A440,"-",B440,"-",D440,"-",F440),'Activités par classe-leçon-nat'!G:H,2,0)," - ",E440)</f>
        <v>Apprendre la notion d'ordinalité et de sériation en manipulant des images et apprendre le sens des symboles des opérateurs de comparaison (&lt;, &gt;, =) - Formalisation</v>
      </c>
      <c r="J440" s="48" t="str">
        <f>VLOOKUP(CONCATENATE($A440,"-",$B440,"-",$D440,"-",$F440),'Activités par classe-leçon-nat'!G:J,3,0)</f>
        <v>L'enfant doit savoir indiquer le nombre ordinal d'un élément dans un groupe (quel est le 1er, le 2e, le 3e ?)</v>
      </c>
      <c r="K440" s="48" t="str">
        <f>VLOOKUP(G440,'Type Exo'!A:C,3,0)</f>
        <v>Un exercice à trous</v>
      </c>
      <c r="L440" s="48" t="s">
        <v>988</v>
      </c>
      <c r="M440" s="48">
        <f>IF(NOT(ISNA(VLOOKUP(CONCATENATE($H440,"-",$G440),'Question ClasseLeçonActTyprep'!$I:$L,4,0))), VLOOKUP(CONCATENATE($H440,"-",$G440),'Question ClasseLeçonActTyprep'!$I:$L,4,0), IF(NOT(ISNA(VLOOKUP(CONCATENATE(MID($H440,1,LEN($H440)-2),"--*",$G440),'Question ClasseLeçonActTyprep'!$I:$L,4,0))), VLOOKUP(CONCATENATE(MID($H440,1,LEN($H440)-2),"--*",$G440),'Question ClasseLeçonActTyprep'!$I:$L,4,0), IF(NOT(ISNA(VLOOKUP(CONCATENATE(MID($H440,1,LEN($H440)-4),"---*",$G440),'Question ClasseLeçonActTyprep'!$I:$L,4,0))), VLOOKUP(CONCATENATE(MID($H440,1,LEN($H440)-4),"---*",$G440),'Question ClasseLeçonActTyprep'!$I:$L,4,0), IF(NOT(ISNA(VLOOKUP(CONCATENATE(MID($H440,1,LEN($H440)-5),"----*",$G440),'Question ClasseLeçonActTyprep'!$I:$L,4,0))), VLOOKUP(CONCATENATE(MID($H440,1,LEN($H440)-6),"----*",$G440),'Question ClasseLeçonActTyprep'!$I:$L,4,0), 0))))</f>
        <v>0</v>
      </c>
      <c r="N440" s="86" t="str">
        <f t="shared" si="26"/>
        <v>Relie l'enfant avec son rang</v>
      </c>
      <c r="O440" s="93" t="str">
        <f t="shared" si="27"/>
        <v>INSERT INTO `activite_clnt` (nom, description, objectif, consigne, typrep, num_activite, fk_classe_id, fk_lesson_id, fk_natureactiv_id) VALUES ('Apprendre la notion d''ordinalité et de sériation en manipulant des images et apprendre le sens des symboles des opérateurs de comparaison (&lt;, &gt;, =) - Formalisation', 'Un exercice à trous', 'L''enfant doit savoir indiquer le nombre ordinal d''un élément dans un groupe (quel est le 1er, le 2e, le 3e ?)', 'Relie l''enfant avec son rang', 'T', '3', 'CP', 'OS', 'F');</v>
      </c>
    </row>
    <row r="441" spans="1:15" s="87" customFormat="1" ht="72.5" x14ac:dyDescent="0.35">
      <c r="A441" s="12" t="s">
        <v>77</v>
      </c>
      <c r="B441" s="85" t="s">
        <v>695</v>
      </c>
      <c r="C441" s="9" t="str">
        <f t="shared" si="24"/>
        <v>CP-OS</v>
      </c>
      <c r="D441" s="85" t="s">
        <v>640</v>
      </c>
      <c r="E441" s="85" t="str">
        <f>VLOOKUP(D441,'Phase apprent &amp; Nature activ'!A$11:B$14,2,0)</f>
        <v>Formalisation</v>
      </c>
      <c r="F441" s="85">
        <v>4</v>
      </c>
      <c r="G441" s="85" t="s">
        <v>735</v>
      </c>
      <c r="H441" s="85" t="str">
        <f t="shared" si="25"/>
        <v>CP-OS-F-4-B1</v>
      </c>
      <c r="I441" s="48" t="str">
        <f>CONCATENATE(VLOOKUP(CONCATENATE(A441,"-",B441,"-",D441,"-",F441),'Activités par classe-leçon-nat'!G:H,2,0)," - ",E441)</f>
        <v>Apprendre la notion d'ordinalité et de sériation en manipulant des nombres - Formalisation</v>
      </c>
      <c r="J441" s="48" t="str">
        <f>VLOOKUP(CONCATENATE($A441,"-",$B441,"-",$D441,"-",$F441),'Activités par classe-leçon-nat'!G:J,3,0)</f>
        <v>L'enfant doit savoir ordonner des nombres en utilisant les opérateurs de comparaison</v>
      </c>
      <c r="K441" s="48" t="str">
        <f>VLOOKUP(G441,'Type Exo'!A:C,3,0)</f>
        <v>Exercice où il faut trouver la bonne réponse parmi 2 possibles</v>
      </c>
      <c r="L441" s="48" t="s">
        <v>1042</v>
      </c>
      <c r="M441" s="48">
        <f>IF(NOT(ISNA(VLOOKUP(CONCATENATE($H441,"-",$G441),'Question ClasseLeçonActTyprep'!$I:$L,4,0))), VLOOKUP(CONCATENATE($H441,"-",$G441),'Question ClasseLeçonActTyprep'!$I:$L,4,0), IF(NOT(ISNA(VLOOKUP(CONCATENATE(MID($H441,1,LEN($H441)-2),"--*",$G441),'Question ClasseLeçonActTyprep'!$I:$L,4,0))), VLOOKUP(CONCATENATE(MID($H441,1,LEN($H441)-2),"--*",$G441),'Question ClasseLeçonActTyprep'!$I:$L,4,0), IF(NOT(ISNA(VLOOKUP(CONCATENATE(MID($H441,1,LEN($H441)-4),"---*",$G441),'Question ClasseLeçonActTyprep'!$I:$L,4,0))), VLOOKUP(CONCATENATE(MID($H441,1,LEN($H441)-4),"---*",$G441),'Question ClasseLeçonActTyprep'!$I:$L,4,0), IF(NOT(ISNA(VLOOKUP(CONCATENATE(MID($H441,1,LEN($H441)-5),"----*",$G441),'Question ClasseLeçonActTyprep'!$I:$L,4,0))), VLOOKUP(CONCATENATE(MID($H441,1,LEN($H441)-6),"----*",$G441),'Question ClasseLeçonActTyprep'!$I:$L,4,0), 0))))</f>
        <v>0</v>
      </c>
      <c r="N441" s="86" t="str">
        <f t="shared" si="26"/>
        <v>Quelle est la bonne comparaison ?</v>
      </c>
      <c r="O441" s="93" t="str">
        <f t="shared" si="27"/>
        <v>INSERT INTO `activite_clnt` (nom, description, objectif, consigne, typrep, num_activite, fk_classe_id, fk_lesson_id, fk_natureactiv_id) VALUES ('Apprendre la notion d''ordinalité et de sériation en manipulant des nombres - Formalisation', 'Exercice où il faut trouver la bonne réponse parmi 2 possibles', 'L''enfant doit savoir ordonner des nombres en utilisant les opérateurs de comparaison', 'Quelle est la bonne comparaison ?', 'B1', '4', 'CP', 'OS', 'F');</v>
      </c>
    </row>
    <row r="442" spans="1:15" s="87" customFormat="1" ht="58" x14ac:dyDescent="0.35">
      <c r="A442" s="12" t="s">
        <v>77</v>
      </c>
      <c r="B442" s="85" t="s">
        <v>695</v>
      </c>
      <c r="C442" s="9" t="str">
        <f t="shared" si="24"/>
        <v>CP-OS</v>
      </c>
      <c r="D442" s="85" t="s">
        <v>640</v>
      </c>
      <c r="E442" s="85" t="str">
        <f>VLOOKUP(D442,'Phase apprent &amp; Nature activ'!A$11:B$14,2,0)</f>
        <v>Formalisation</v>
      </c>
      <c r="F442" s="85">
        <v>4</v>
      </c>
      <c r="G442" s="85" t="s">
        <v>952</v>
      </c>
      <c r="H442" s="85" t="str">
        <f t="shared" si="25"/>
        <v>CP-OS-F-4-Q1</v>
      </c>
      <c r="I442" s="48" t="str">
        <f>CONCATENATE(VLOOKUP(CONCATENATE(A442,"-",B442,"-",D442,"-",F442),'Activités par classe-leçon-nat'!G:H,2,0)," - ",E442)</f>
        <v>Apprendre la notion d'ordinalité et de sériation en manipulant des nombres - Formalisation</v>
      </c>
      <c r="J442" s="48" t="str">
        <f>VLOOKUP(CONCATENATE($A442,"-",$B442,"-",$D442,"-",$F442),'Activités par classe-leçon-nat'!G:J,3,0)</f>
        <v>L'enfant doit savoir ordonner des nombres en utilisant les opérateurs de comparaison</v>
      </c>
      <c r="K442" s="48" t="str">
        <f>VLOOKUP(G442,'Type Exo'!A:C,3,0)</f>
        <v>Un exercice de type QCM</v>
      </c>
      <c r="L442" s="48" t="s">
        <v>1042</v>
      </c>
      <c r="M442" s="48">
        <f>IF(NOT(ISNA(VLOOKUP(CONCATENATE($H442,"-",$G442),'Question ClasseLeçonActTyprep'!$I:$L,4,0))), VLOOKUP(CONCATENATE($H442,"-",$G442),'Question ClasseLeçonActTyprep'!$I:$L,4,0), IF(NOT(ISNA(VLOOKUP(CONCATENATE(MID($H442,1,LEN($H442)-2),"--*",$G442),'Question ClasseLeçonActTyprep'!$I:$L,4,0))), VLOOKUP(CONCATENATE(MID($H442,1,LEN($H442)-2),"--*",$G442),'Question ClasseLeçonActTyprep'!$I:$L,4,0), IF(NOT(ISNA(VLOOKUP(CONCATENATE(MID($H442,1,LEN($H442)-4),"---*",$G442),'Question ClasseLeçonActTyprep'!$I:$L,4,0))), VLOOKUP(CONCATENATE(MID($H442,1,LEN($H442)-4),"---*",$G442),'Question ClasseLeçonActTyprep'!$I:$L,4,0), IF(NOT(ISNA(VLOOKUP(CONCATENATE(MID($H442,1,LEN($H442)-5),"----*",$G442),'Question ClasseLeçonActTyprep'!$I:$L,4,0))), VLOOKUP(CONCATENATE(MID($H442,1,LEN($H442)-6),"----*",$G442),'Question ClasseLeçonActTyprep'!$I:$L,4,0), 0))))</f>
        <v>0</v>
      </c>
      <c r="N442" s="86" t="str">
        <f t="shared" si="26"/>
        <v>Quelle est la bonne comparaison ?</v>
      </c>
      <c r="O442" s="93" t="str">
        <f t="shared" si="27"/>
        <v>INSERT INTO `activite_clnt` (nom, description, objectif, consigne, typrep, num_activite, fk_classe_id, fk_lesson_id, fk_natureactiv_id) VALUES ('Apprendre la notion d''ordinalité et de sériation en manipulant des nombres - Formalisation', 'Un exercice de type QCM', 'L''enfant doit savoir ordonner des nombres en utilisant les opérateurs de comparaison', 'Quelle est la bonne comparaison ?', 'Q1', '4', 'CP', 'OS', 'F');</v>
      </c>
    </row>
    <row r="443" spans="1:15" s="87" customFormat="1" ht="72.5" x14ac:dyDescent="0.35">
      <c r="A443" s="12" t="s">
        <v>77</v>
      </c>
      <c r="B443" s="85" t="s">
        <v>695</v>
      </c>
      <c r="C443" s="9" t="str">
        <f t="shared" si="24"/>
        <v>CP-OS</v>
      </c>
      <c r="D443" s="85" t="s">
        <v>640</v>
      </c>
      <c r="E443" s="85" t="str">
        <f>VLOOKUP(D443,'Phase apprent &amp; Nature activ'!A$11:B$14,2,0)</f>
        <v>Formalisation</v>
      </c>
      <c r="F443" s="85">
        <v>5</v>
      </c>
      <c r="G443" s="85" t="s">
        <v>735</v>
      </c>
      <c r="H443" s="85" t="str">
        <f t="shared" si="25"/>
        <v>CP-OS-F-5-B1</v>
      </c>
      <c r="I443" s="48" t="str">
        <f>CONCATENATE(VLOOKUP(CONCATENATE(A443,"-",B443,"-",D443,"-",F443),'Activités par classe-leçon-nat'!G:H,2,0)," - ",E443)</f>
        <v>Apprendre la notion d'ordinalité et de sériation en manipulant des nombres - Formalisation</v>
      </c>
      <c r="J443" s="48" t="str">
        <f>VLOOKUP(CONCATENATE($A443,"-",$B443,"-",$D443,"-",$F443),'Activités par classe-leçon-nat'!G:J,3,0)</f>
        <v>L'enfant doit savoir indiquer le nombre ordinal d'un nombre dans un groupe (quel est le 1er, le 2e, le 3e ?)</v>
      </c>
      <c r="K443" s="48" t="str">
        <f>VLOOKUP(G443,'Type Exo'!A:C,3,0)</f>
        <v>Exercice où il faut trouver la bonne réponse parmi 2 possibles</v>
      </c>
      <c r="L443" s="48" t="s">
        <v>1044</v>
      </c>
      <c r="M443" s="48">
        <f>IF(NOT(ISNA(VLOOKUP(CONCATENATE($H443,"-",$G443),'Question ClasseLeçonActTyprep'!$I:$L,4,0))), VLOOKUP(CONCATENATE($H443,"-",$G443),'Question ClasseLeçonActTyprep'!$I:$L,4,0), IF(NOT(ISNA(VLOOKUP(CONCATENATE(MID($H443,1,LEN($H443)-2),"--*",$G443),'Question ClasseLeçonActTyprep'!$I:$L,4,0))), VLOOKUP(CONCATENATE(MID($H443,1,LEN($H443)-2),"--*",$G443),'Question ClasseLeçonActTyprep'!$I:$L,4,0), IF(NOT(ISNA(VLOOKUP(CONCATENATE(MID($H443,1,LEN($H443)-4),"---*",$G443),'Question ClasseLeçonActTyprep'!$I:$L,4,0))), VLOOKUP(CONCATENATE(MID($H443,1,LEN($H443)-4),"---*",$G443),'Question ClasseLeçonActTyprep'!$I:$L,4,0), IF(NOT(ISNA(VLOOKUP(CONCATENATE(MID($H443,1,LEN($H443)-5),"----*",$G443),'Question ClasseLeçonActTyprep'!$I:$L,4,0))), VLOOKUP(CONCATENATE(MID($H443,1,LEN($H443)-6),"----*",$G443),'Question ClasseLeçonActTyprep'!$I:$L,4,0), 0))))</f>
        <v>0</v>
      </c>
      <c r="N443" s="86" t="str">
        <f t="shared" si="26"/>
        <v>Quel est le 2e nombre dans la série des nombres naturels ?</v>
      </c>
      <c r="O443" s="93" t="str">
        <f t="shared" si="27"/>
        <v>INSERT INTO `activite_clnt` (nom, description, objectif, consigne, typrep, num_activite, fk_classe_id, fk_lesson_id, fk_natureactiv_id) VALUES ('Apprendre la notion d''ordinalité et de sériation en manipulant des nombres - Formalisation', 'Exercice où il faut trouver la bonne réponse parmi 2 possibles', 'L''enfant doit savoir indiquer le nombre ordinal d''un nombre dans un groupe (quel est le 1er, le 2e, le 3e ?)', 'Quel est le 2e nombre dans la série des nombres naturels ?', 'B1', '5', 'CP', 'OS', 'F');</v>
      </c>
    </row>
    <row r="444" spans="1:15" s="87" customFormat="1" ht="72.5" x14ac:dyDescent="0.35">
      <c r="A444" s="12" t="s">
        <v>77</v>
      </c>
      <c r="B444" s="85" t="s">
        <v>695</v>
      </c>
      <c r="C444" s="9" t="str">
        <f t="shared" si="24"/>
        <v>CP-OS</v>
      </c>
      <c r="D444" s="85" t="s">
        <v>640</v>
      </c>
      <c r="E444" s="85" t="str">
        <f>VLOOKUP(D444,'Phase apprent &amp; Nature activ'!A$11:B$14,2,0)</f>
        <v>Formalisation</v>
      </c>
      <c r="F444" s="85">
        <v>5</v>
      </c>
      <c r="G444" s="85" t="s">
        <v>952</v>
      </c>
      <c r="H444" s="85" t="str">
        <f t="shared" si="25"/>
        <v>CP-OS-F-5-Q1</v>
      </c>
      <c r="I444" s="48" t="str">
        <f>CONCATENATE(VLOOKUP(CONCATENATE(A444,"-",B444,"-",D444,"-",F444),'Activités par classe-leçon-nat'!G:H,2,0)," - ",E444)</f>
        <v>Apprendre la notion d'ordinalité et de sériation en manipulant des nombres - Formalisation</v>
      </c>
      <c r="J444" s="48" t="str">
        <f>VLOOKUP(CONCATENATE($A444,"-",$B444,"-",$D444,"-",$F444),'Activités par classe-leçon-nat'!G:J,3,0)</f>
        <v>L'enfant doit savoir indiquer le nombre ordinal d'un nombre dans un groupe (quel est le 1er, le 2e, le 3e ?)</v>
      </c>
      <c r="K444" s="48" t="str">
        <f>VLOOKUP(G444,'Type Exo'!A:C,3,0)</f>
        <v>Un exercice de type QCM</v>
      </c>
      <c r="L444" s="48" t="s">
        <v>1044</v>
      </c>
      <c r="M444" s="48">
        <f>IF(NOT(ISNA(VLOOKUP(CONCATENATE($H444,"-",$G444),'Question ClasseLeçonActTyprep'!$I:$L,4,0))), VLOOKUP(CONCATENATE($H444,"-",$G444),'Question ClasseLeçonActTyprep'!$I:$L,4,0), IF(NOT(ISNA(VLOOKUP(CONCATENATE(MID($H444,1,LEN($H444)-2),"--*",$G444),'Question ClasseLeçonActTyprep'!$I:$L,4,0))), VLOOKUP(CONCATENATE(MID($H444,1,LEN($H444)-2),"--*",$G444),'Question ClasseLeçonActTyprep'!$I:$L,4,0), IF(NOT(ISNA(VLOOKUP(CONCATENATE(MID($H444,1,LEN($H444)-4),"---*",$G444),'Question ClasseLeçonActTyprep'!$I:$L,4,0))), VLOOKUP(CONCATENATE(MID($H444,1,LEN($H444)-4),"---*",$G444),'Question ClasseLeçonActTyprep'!$I:$L,4,0), IF(NOT(ISNA(VLOOKUP(CONCATENATE(MID($H444,1,LEN($H444)-5),"----*",$G444),'Question ClasseLeçonActTyprep'!$I:$L,4,0))), VLOOKUP(CONCATENATE(MID($H444,1,LEN($H444)-6),"----*",$G444),'Question ClasseLeçonActTyprep'!$I:$L,4,0), 0))))</f>
        <v>0</v>
      </c>
      <c r="N444" s="86" t="str">
        <f t="shared" si="26"/>
        <v>Quel est le 2e nombre dans la série des nombres naturels ?</v>
      </c>
      <c r="O444" s="93" t="str">
        <f t="shared" si="27"/>
        <v>INSERT INTO `activite_clnt` (nom, description, objectif, consigne, typrep, num_activite, fk_classe_id, fk_lesson_id, fk_natureactiv_id) VALUES ('Apprendre la notion d''ordinalité et de sériation en manipulant des nombres - Formalisation', 'Un exercice de type QCM', 'L''enfant doit savoir indiquer le nombre ordinal d''un nombre dans un groupe (quel est le 1er, le 2e, le 3e ?)', 'Quel est le 2e nombre dans la série des nombres naturels ?', 'Q1', '5', 'CP', 'OS', 'F');</v>
      </c>
    </row>
    <row r="445" spans="1:15" s="87" customFormat="1" ht="72.5" x14ac:dyDescent="0.35">
      <c r="A445" s="12" t="s">
        <v>77</v>
      </c>
      <c r="B445" s="85" t="s">
        <v>695</v>
      </c>
      <c r="C445" s="9" t="str">
        <f t="shared" si="24"/>
        <v>CP-OS</v>
      </c>
      <c r="D445" s="85" t="s">
        <v>640</v>
      </c>
      <c r="E445" s="85" t="str">
        <f>VLOOKUP(D445,'Phase apprent &amp; Nature activ'!A$11:B$14,2,0)</f>
        <v>Formalisation</v>
      </c>
      <c r="F445" s="85">
        <v>5</v>
      </c>
      <c r="G445" s="85" t="s">
        <v>628</v>
      </c>
      <c r="H445" s="85" t="str">
        <f t="shared" si="25"/>
        <v>CP-OS-F-5-P</v>
      </c>
      <c r="I445" s="48" t="str">
        <f>CONCATENATE(VLOOKUP(CONCATENATE(A445,"-",B445,"-",D445,"-",F445),'Activités par classe-leçon-nat'!G:H,2,0)," - ",E445)</f>
        <v>Apprendre la notion d'ordinalité et de sériation en manipulant des nombres - Formalisation</v>
      </c>
      <c r="J445" s="48" t="str">
        <f>VLOOKUP(CONCATENATE($A445,"-",$B445,"-",$D445,"-",$F445),'Activités par classe-leçon-nat'!G:J,3,0)</f>
        <v>L'enfant doit savoir indiquer le nombre ordinal d'un nombre dans un groupe (quel est le 1er, le 2e, le 3e ?)</v>
      </c>
      <c r="K445" s="48" t="str">
        <f>VLOOKUP(G445,'Type Exo'!A:C,3,0)</f>
        <v>Un exercice où il faut relier des items entre eux par paire</v>
      </c>
      <c r="L445" s="48" t="s">
        <v>1045</v>
      </c>
      <c r="M445" s="48">
        <f>IF(NOT(ISNA(VLOOKUP(CONCATENATE($H445,"-",$G445),'Question ClasseLeçonActTyprep'!$I:$L,4,0))), VLOOKUP(CONCATENATE($H445,"-",$G445),'Question ClasseLeçonActTyprep'!$I:$L,4,0), IF(NOT(ISNA(VLOOKUP(CONCATENATE(MID($H445,1,LEN($H445)-2),"--*",$G445),'Question ClasseLeçonActTyprep'!$I:$L,4,0))), VLOOKUP(CONCATENATE(MID($H445,1,LEN($H445)-2),"--*",$G445),'Question ClasseLeçonActTyprep'!$I:$L,4,0), IF(NOT(ISNA(VLOOKUP(CONCATENATE(MID($H445,1,LEN($H445)-4),"---*",$G445),'Question ClasseLeçonActTyprep'!$I:$L,4,0))), VLOOKUP(CONCATENATE(MID($H445,1,LEN($H445)-4),"---*",$G445),'Question ClasseLeçonActTyprep'!$I:$L,4,0), IF(NOT(ISNA(VLOOKUP(CONCATENATE(MID($H445,1,LEN($H445)-5),"----*",$G445),'Question ClasseLeçonActTyprep'!$I:$L,4,0))), VLOOKUP(CONCATENATE(MID($H445,1,LEN($H445)-6),"----*",$G445),'Question ClasseLeçonActTyprep'!$I:$L,4,0), 0))))</f>
        <v>0</v>
      </c>
      <c r="N445" s="86" t="str">
        <f t="shared" si="26"/>
        <v>Relie les nombres avec leur rang</v>
      </c>
      <c r="O445" s="93" t="str">
        <f t="shared" si="27"/>
        <v>INSERT INTO `activite_clnt` (nom, description, objectif, consigne, typrep, num_activite, fk_classe_id, fk_lesson_id, fk_natureactiv_id) VALUES ('Apprendre la notion d''ordinalité et de sériation en manipulant des nombres - Formalisation', 'Un exercice où il faut relier des items entre eux par paire', 'L''enfant doit savoir indiquer le nombre ordinal d''un nombre dans un groupe (quel est le 1er, le 2e, le 3e ?)', 'Relie les nombres avec leur rang', 'P', '5', 'CP', 'OS', 'F');</v>
      </c>
    </row>
    <row r="446" spans="1:15" s="87" customFormat="1" ht="72.5" x14ac:dyDescent="0.35">
      <c r="A446" s="12" t="s">
        <v>77</v>
      </c>
      <c r="B446" s="85" t="s">
        <v>695</v>
      </c>
      <c r="C446" s="9" t="str">
        <f t="shared" si="24"/>
        <v>CP-OS</v>
      </c>
      <c r="D446" s="85" t="s">
        <v>640</v>
      </c>
      <c r="E446" s="85" t="str">
        <f>VLOOKUP(D446,'Phase apprent &amp; Nature activ'!A$11:B$14,2,0)</f>
        <v>Formalisation</v>
      </c>
      <c r="F446" s="85">
        <v>5</v>
      </c>
      <c r="G446" s="85" t="s">
        <v>835</v>
      </c>
      <c r="H446" s="85" t="str">
        <f t="shared" si="25"/>
        <v>CP-OS-F-5-T</v>
      </c>
      <c r="I446" s="48" t="str">
        <f>CONCATENATE(VLOOKUP(CONCATENATE(A446,"-",B446,"-",D446,"-",F446),'Activités par classe-leçon-nat'!G:H,2,0)," - ",E446)</f>
        <v>Apprendre la notion d'ordinalité et de sériation en manipulant des nombres - Formalisation</v>
      </c>
      <c r="J446" s="48" t="str">
        <f>VLOOKUP(CONCATENATE($A446,"-",$B446,"-",$D446,"-",$F446),'Activités par classe-leçon-nat'!G:J,3,0)</f>
        <v>L'enfant doit savoir indiquer le nombre ordinal d'un nombre dans un groupe (quel est le 1er, le 2e, le 3e ?)</v>
      </c>
      <c r="K446" s="48" t="str">
        <f>VLOOKUP(G446,'Type Exo'!A:C,3,0)</f>
        <v>Un exercice à trous</v>
      </c>
      <c r="L446" s="48" t="s">
        <v>1046</v>
      </c>
      <c r="M446" s="48">
        <f>IF(NOT(ISNA(VLOOKUP(CONCATENATE($H446,"-",$G446),'Question ClasseLeçonActTyprep'!$I:$L,4,0))), VLOOKUP(CONCATENATE($H446,"-",$G446),'Question ClasseLeçonActTyprep'!$I:$L,4,0), IF(NOT(ISNA(VLOOKUP(CONCATENATE(MID($H446,1,LEN($H446)-2),"--*",$G446),'Question ClasseLeçonActTyprep'!$I:$L,4,0))), VLOOKUP(CONCATENATE(MID($H446,1,LEN($H446)-2),"--*",$G446),'Question ClasseLeçonActTyprep'!$I:$L,4,0), IF(NOT(ISNA(VLOOKUP(CONCATENATE(MID($H446,1,LEN($H446)-4),"---*",$G446),'Question ClasseLeçonActTyprep'!$I:$L,4,0))), VLOOKUP(CONCATENATE(MID($H446,1,LEN($H446)-4),"---*",$G446),'Question ClasseLeçonActTyprep'!$I:$L,4,0), IF(NOT(ISNA(VLOOKUP(CONCATENATE(MID($H446,1,LEN($H446)-5),"----*",$G446),'Question ClasseLeçonActTyprep'!$I:$L,4,0))), VLOOKUP(CONCATENATE(MID($H446,1,LEN($H446)-6),"----*",$G446),'Question ClasseLeçonActTyprep'!$I:$L,4,0), 0))))</f>
        <v>0</v>
      </c>
      <c r="N446" s="86" t="str">
        <f t="shared" si="26"/>
        <v>Le nombre &lt;3&gt; est le &lt;3e&gt; dans la série des nombres naturels</v>
      </c>
      <c r="O446" s="93" t="str">
        <f t="shared" si="27"/>
        <v>INSERT INTO `activite_clnt` (nom, description, objectif, consigne, typrep, num_activite, fk_classe_id, fk_lesson_id, fk_natureactiv_id) VALUES ('Apprendre la notion d''ordinalité et de sériation en manipulant des nombres - Formalisation', 'Un exercice à trous', 'L''enfant doit savoir indiquer le nombre ordinal d''un nombre dans un groupe (quel est le 1er, le 2e, le 3e ?)', 'Le nombre &lt;3&gt; est le &lt;3e&gt; dans la série des nombres naturels', 'T', '5', 'CP', 'OS', 'F');</v>
      </c>
    </row>
    <row r="447" spans="1:15" s="87" customFormat="1" ht="72.5" x14ac:dyDescent="0.35">
      <c r="A447" s="12" t="s">
        <v>77</v>
      </c>
      <c r="B447" s="85" t="s">
        <v>695</v>
      </c>
      <c r="C447" s="9" t="str">
        <f t="shared" si="24"/>
        <v>CP-OS</v>
      </c>
      <c r="D447" s="85" t="s">
        <v>628</v>
      </c>
      <c r="E447" s="85" t="str">
        <f>VLOOKUP(D447,'Phase apprent &amp; Nature activ'!A$11:B$14,2,0)</f>
        <v>Problème</v>
      </c>
      <c r="F447" s="85">
        <v>1</v>
      </c>
      <c r="G447" s="85" t="s">
        <v>712</v>
      </c>
      <c r="H447" s="85" t="str">
        <f t="shared" si="25"/>
        <v>CP-OS-P-1-S</v>
      </c>
      <c r="I447" s="48" t="str">
        <f>CONCATENATE(VLOOKUP(CONCATENATE(A447,"-",B447,"-",D447,"-",F447),'Activités par classe-leçon-nat'!G:H,2,0)," - ",E447)</f>
        <v>Apprendre les méthodes de sériation la méthode de recherche du plus petit, puis du plus petit suivant, ou par la méthode de comparaison 2 à 2 - Problème</v>
      </c>
      <c r="J447" s="48" t="str">
        <f>VLOOKUP(CONCATENATE($A447,"-",$B447,"-",$D447,"-",$F447),'Activités par classe-leçon-nat'!G:J,3,0)</f>
        <v>L'enfant doit savoir ordonner les groupes par taille croissante</v>
      </c>
      <c r="K447" s="48" t="str">
        <f>VLOOKUP(G447,'Type Exo'!A:C,3,0)</f>
        <v>Exercice où il faut ordonner les items selon un critère</v>
      </c>
      <c r="L447" s="48" t="s">
        <v>989</v>
      </c>
      <c r="M447" s="48">
        <f>IF(NOT(ISNA(VLOOKUP(CONCATENATE($H447,"-",$G447),'Question ClasseLeçonActTyprep'!$I:$L,4,0))), VLOOKUP(CONCATENATE($H447,"-",$G447),'Question ClasseLeçonActTyprep'!$I:$L,4,0), IF(NOT(ISNA(VLOOKUP(CONCATENATE(MID($H447,1,LEN($H447)-2),"--*",$G447),'Question ClasseLeçonActTyprep'!$I:$L,4,0))), VLOOKUP(CONCATENATE(MID($H447,1,LEN($H447)-2),"--*",$G447),'Question ClasseLeçonActTyprep'!$I:$L,4,0), IF(NOT(ISNA(VLOOKUP(CONCATENATE(MID($H447,1,LEN($H447)-4),"---*",$G447),'Question ClasseLeçonActTyprep'!$I:$L,4,0))), VLOOKUP(CONCATENATE(MID($H447,1,LEN($H447)-4),"---*",$G447),'Question ClasseLeçonActTyprep'!$I:$L,4,0), IF(NOT(ISNA(VLOOKUP(CONCATENATE(MID($H447,1,LEN($H447)-5),"----*",$G447),'Question ClasseLeçonActTyprep'!$I:$L,4,0))), VLOOKUP(CONCATENATE(MID($H447,1,LEN($H447)-6),"----*",$G447),'Question ClasseLeçonActTyprep'!$I:$L,4,0), 0))))</f>
        <v>0</v>
      </c>
      <c r="N447" s="86" t="str">
        <f t="shared" si="26"/>
        <v>Range les groupes par taille croissante (du plus petit au plus grand)</v>
      </c>
      <c r="O447" s="93" t="str">
        <f t="shared" si="27"/>
        <v>INSERT INTO `activite_clnt` (nom, description, objectif, consigne, typrep, num_activite, fk_classe_id, fk_lesson_id, fk_natureactiv_id) VALUES ('Apprendre les méthodes de sériation la méthode de recherche du plus petit, puis du plus petit suivant, ou par la méthode de comparaison 2 à 2 - Problème', 'Exercice où il faut ordonner les items selon un critère', 'L''enfant doit savoir ordonner les groupes par taille croissante', 'Range les groupes par taille croissante (du plus petit au plus grand)', 'S', '1', 'CP', 'OS', 'P');</v>
      </c>
    </row>
    <row r="448" spans="1:15" s="87" customFormat="1" ht="87" x14ac:dyDescent="0.35">
      <c r="A448" s="12" t="s">
        <v>77</v>
      </c>
      <c r="B448" s="85" t="s">
        <v>695</v>
      </c>
      <c r="C448" s="9" t="str">
        <f t="shared" si="24"/>
        <v>CP-OS</v>
      </c>
      <c r="D448" s="85" t="s">
        <v>628</v>
      </c>
      <c r="E448" s="85" t="str">
        <f>VLOOKUP(D448,'Phase apprent &amp; Nature activ'!A$11:B$14,2,0)</f>
        <v>Problème</v>
      </c>
      <c r="F448" s="85">
        <v>2</v>
      </c>
      <c r="G448" s="85" t="s">
        <v>735</v>
      </c>
      <c r="H448" s="85" t="str">
        <f t="shared" si="25"/>
        <v>CP-OS-P-2-B1</v>
      </c>
      <c r="I448" s="48" t="str">
        <f>CONCATENATE(VLOOKUP(CONCATENATE(A448,"-",B448,"-",D448,"-",F448),'Activités par classe-leçon-nat'!G:H,2,0)," - ",E448)</f>
        <v>Résoudre des problèmes impliquant ordinalité, ordre et sériation - Problème</v>
      </c>
      <c r="J448" s="48" t="str">
        <f>VLOOKUP(CONCATENATE($A448,"-",$B448,"-",$D448,"-",$F448),'Activités par classe-leçon-nat'!G:J,3,0)</f>
        <v xml:space="preserve">L'enfant doit savoir répondre à des questions comme : </v>
      </c>
      <c r="K448" s="48" t="str">
        <f>VLOOKUP(G448,'Type Exo'!A:C,3,0)</f>
        <v>Exercice où il faut trouver la bonne réponse parmi 2 possibles</v>
      </c>
      <c r="L448" s="48" t="s">
        <v>990</v>
      </c>
      <c r="M448" s="48">
        <f>IF(NOT(ISNA(VLOOKUP(CONCATENATE($H448,"-",$G448),'Question ClasseLeçonActTyprep'!$I:$L,4,0))), VLOOKUP(CONCATENATE($H448,"-",$G448),'Question ClasseLeçonActTyprep'!$I:$L,4,0), IF(NOT(ISNA(VLOOKUP(CONCATENATE(MID($H448,1,LEN($H448)-2),"--*",$G448),'Question ClasseLeçonActTyprep'!$I:$L,4,0))), VLOOKUP(CONCATENATE(MID($H448,1,LEN($H448)-2),"--*",$G448),'Question ClasseLeçonActTyprep'!$I:$L,4,0), IF(NOT(ISNA(VLOOKUP(CONCATENATE(MID($H448,1,LEN($H448)-4),"---*",$G448),'Question ClasseLeçonActTyprep'!$I:$L,4,0))), VLOOKUP(CONCATENATE(MID($H448,1,LEN($H448)-4),"---*",$G448),'Question ClasseLeçonActTyprep'!$I:$L,4,0), IF(NOT(ISNA(VLOOKUP(CONCATENATE(MID($H448,1,LEN($H448)-5),"----*",$G448),'Question ClasseLeçonActTyprep'!$I:$L,4,0))), VLOOKUP(CONCATENATE(MID($H448,1,LEN($H448)-6),"----*",$G448),'Question ClasseLeçonActTyprep'!$I:$L,4,0), 0))))</f>
        <v>0</v>
      </c>
      <c r="N448" s="86" t="str">
        <f t="shared" si="26"/>
        <v>Combien y a-t-il de personnes devant toi si tu es le Xeme dans la file ? Il y a 10 personnes dans la file, tu es le 3e, combien y en a-t-il derrière toi dans la file ? Encercle le 4e élément en partant de la gauche</v>
      </c>
      <c r="O448" s="93" t="str">
        <f t="shared" si="27"/>
        <v>INSERT INTO `activite_clnt` (nom, description, objectif, consigne, typrep, num_activite, fk_classe_id, fk_lesson_id, fk_natureactiv_id) VALUES ('Résoudre des problèmes impliquant ordinalité, ordre et sériation - Problème', 'Exercice où il faut trouver la bonne réponse parmi 2 possibles', 'L''enfant doit savoir répondre à des questions comme : ', 'Combien y a-t-il de personnes devant toi si tu es le Xeme dans la file ? Il y a 10 personnes dans la file, tu es le 3e, combien y en a-t-il derrière toi dans la file ? Encercle le 4e élément en partant de la gauche', 'B1', '2', 'CP', 'OS', 'P');</v>
      </c>
    </row>
    <row r="449" spans="1:15" s="87" customFormat="1" ht="72.5" x14ac:dyDescent="0.35">
      <c r="A449" s="12" t="s">
        <v>77</v>
      </c>
      <c r="B449" s="85" t="s">
        <v>695</v>
      </c>
      <c r="C449" s="9" t="str">
        <f t="shared" si="24"/>
        <v>CP-OS</v>
      </c>
      <c r="D449" s="85" t="s">
        <v>628</v>
      </c>
      <c r="E449" s="85" t="str">
        <f>VLOOKUP(D449,'Phase apprent &amp; Nature activ'!A$11:B$14,2,0)</f>
        <v>Problème</v>
      </c>
      <c r="F449" s="85">
        <v>2</v>
      </c>
      <c r="G449" s="85" t="s">
        <v>952</v>
      </c>
      <c r="H449" s="85" t="str">
        <f t="shared" si="25"/>
        <v>CP-OS-P-2-Q1</v>
      </c>
      <c r="I449" s="48" t="str">
        <f>CONCATENATE(VLOOKUP(CONCATENATE(A449,"-",B449,"-",D449,"-",F449),'Activités par classe-leçon-nat'!G:H,2,0)," - ",E449)</f>
        <v>Résoudre des problèmes impliquant ordinalité, ordre et sériation - Problème</v>
      </c>
      <c r="J449" s="48" t="str">
        <f>VLOOKUP(CONCATENATE($A449,"-",$B449,"-",$D449,"-",$F449),'Activités par classe-leçon-nat'!G:J,3,0)</f>
        <v xml:space="preserve">L'enfant doit savoir répondre à des questions comme : </v>
      </c>
      <c r="K449" s="48" t="str">
        <f>VLOOKUP(G449,'Type Exo'!A:C,3,0)</f>
        <v>Un exercice de type QCM</v>
      </c>
      <c r="L449" s="48" t="s">
        <v>990</v>
      </c>
      <c r="M449" s="48">
        <f>IF(NOT(ISNA(VLOOKUP(CONCATENATE($H449,"-",$G449),'Question ClasseLeçonActTyprep'!$I:$L,4,0))), VLOOKUP(CONCATENATE($H449,"-",$G449),'Question ClasseLeçonActTyprep'!$I:$L,4,0), IF(NOT(ISNA(VLOOKUP(CONCATENATE(MID($H449,1,LEN($H449)-2),"--*",$G449),'Question ClasseLeçonActTyprep'!$I:$L,4,0))), VLOOKUP(CONCATENATE(MID($H449,1,LEN($H449)-2),"--*",$G449),'Question ClasseLeçonActTyprep'!$I:$L,4,0), IF(NOT(ISNA(VLOOKUP(CONCATENATE(MID($H449,1,LEN($H449)-4),"---*",$G449),'Question ClasseLeçonActTyprep'!$I:$L,4,0))), VLOOKUP(CONCATENATE(MID($H449,1,LEN($H449)-4),"---*",$G449),'Question ClasseLeçonActTyprep'!$I:$L,4,0), IF(NOT(ISNA(VLOOKUP(CONCATENATE(MID($H449,1,LEN($H449)-5),"----*",$G449),'Question ClasseLeçonActTyprep'!$I:$L,4,0))), VLOOKUP(CONCATENATE(MID($H449,1,LEN($H449)-6),"----*",$G449),'Question ClasseLeçonActTyprep'!$I:$L,4,0), 0))))</f>
        <v>0</v>
      </c>
      <c r="N449" s="86" t="str">
        <f t="shared" si="26"/>
        <v>Combien y a-t-il de personnes devant toi si tu es le Xeme dans la file ? Il y a 10 personnes dans la file, tu es le 3e, combien y en a-t-il derrière toi dans la file ? Encercle le 4e élément en partant de la gauche</v>
      </c>
      <c r="O449" s="93" t="str">
        <f t="shared" si="27"/>
        <v>INSERT INTO `activite_clnt` (nom, description, objectif, consigne, typrep, num_activite, fk_classe_id, fk_lesson_id, fk_natureactiv_id) VALUES ('Résoudre des problèmes impliquant ordinalité, ordre et sériation - Problème', 'Un exercice de type QCM', 'L''enfant doit savoir répondre à des questions comme : ', 'Combien y a-t-il de personnes devant toi si tu es le Xeme dans la file ? Il y a 10 personnes dans la file, tu es le 3e, combien y en a-t-il derrière toi dans la file ? Encercle le 4e élément en partant de la gauche', 'Q1', '2', 'CP', 'OS', 'P');</v>
      </c>
    </row>
    <row r="450" spans="1:15" s="87" customFormat="1" ht="72.5" x14ac:dyDescent="0.35">
      <c r="A450" s="12" t="s">
        <v>77</v>
      </c>
      <c r="B450" s="85" t="s">
        <v>695</v>
      </c>
      <c r="C450" s="9" t="str">
        <f t="shared" ref="C450:C513" si="28">CONCATENATE(A450,"-",B450)</f>
        <v>CP-OS</v>
      </c>
      <c r="D450" s="85" t="s">
        <v>628</v>
      </c>
      <c r="E450" s="85" t="str">
        <f>VLOOKUP(D450,'Phase apprent &amp; Nature activ'!A$11:B$14,2,0)</f>
        <v>Problème</v>
      </c>
      <c r="F450" s="85">
        <v>2</v>
      </c>
      <c r="G450" s="85" t="s">
        <v>835</v>
      </c>
      <c r="H450" s="85" t="str">
        <f t="shared" ref="H450:H513" si="29">CONCATENATE($A450,"-",$B450,"-",$D450,"-",$F450,"-",G450)</f>
        <v>CP-OS-P-2-T</v>
      </c>
      <c r="I450" s="48" t="str">
        <f>CONCATENATE(VLOOKUP(CONCATENATE(A450,"-",B450,"-",D450,"-",F450),'Activités par classe-leçon-nat'!G:H,2,0)," - ",E450)</f>
        <v>Résoudre des problèmes impliquant ordinalité, ordre et sériation - Problème</v>
      </c>
      <c r="J450" s="48" t="str">
        <f>VLOOKUP(CONCATENATE($A450,"-",$B450,"-",$D450,"-",$F450),'Activités par classe-leçon-nat'!G:J,3,0)</f>
        <v xml:space="preserve">L'enfant doit savoir répondre à des questions comme : </v>
      </c>
      <c r="K450" s="48" t="str">
        <f>VLOOKUP(G450,'Type Exo'!A:C,3,0)</f>
        <v>Un exercice à trous</v>
      </c>
      <c r="L450" s="48" t="s">
        <v>990</v>
      </c>
      <c r="M450" s="48">
        <f>IF(NOT(ISNA(VLOOKUP(CONCATENATE($H450,"-",$G450),'Question ClasseLeçonActTyprep'!$I:$L,4,0))), VLOOKUP(CONCATENATE($H450,"-",$G450),'Question ClasseLeçonActTyprep'!$I:$L,4,0), IF(NOT(ISNA(VLOOKUP(CONCATENATE(MID($H450,1,LEN($H450)-2),"--*",$G450),'Question ClasseLeçonActTyprep'!$I:$L,4,0))), VLOOKUP(CONCATENATE(MID($H450,1,LEN($H450)-2),"--*",$G450),'Question ClasseLeçonActTyprep'!$I:$L,4,0), IF(NOT(ISNA(VLOOKUP(CONCATENATE(MID($H450,1,LEN($H450)-4),"---*",$G450),'Question ClasseLeçonActTyprep'!$I:$L,4,0))), VLOOKUP(CONCATENATE(MID($H450,1,LEN($H450)-4),"---*",$G450),'Question ClasseLeçonActTyprep'!$I:$L,4,0), IF(NOT(ISNA(VLOOKUP(CONCATENATE(MID($H450,1,LEN($H450)-5),"----*",$G450),'Question ClasseLeçonActTyprep'!$I:$L,4,0))), VLOOKUP(CONCATENATE(MID($H450,1,LEN($H450)-6),"----*",$G450),'Question ClasseLeçonActTyprep'!$I:$L,4,0), 0))))</f>
        <v>0</v>
      </c>
      <c r="N450" s="86" t="str">
        <f t="shared" ref="N450:N513" si="30">IF(L450&lt;&gt;"",L450,M450)</f>
        <v>Combien y a-t-il de personnes devant toi si tu es le Xeme dans la file ? Il y a 10 personnes dans la file, tu es le 3e, combien y en a-t-il derrière toi dans la file ? Encercle le 4e élément en partant de la gauche</v>
      </c>
      <c r="O450" s="93" t="str">
        <f t="shared" ref="O450:O513" si="31">CONCATENATE("INSERT INTO `activite_clnt` (nom, description, objectif, consigne, typrep, num_activite, fk_classe_id, fk_lesson_id, fk_natureactiv_id) VALUES ('",SUBSTITUTE(I450,"'","''"),"', '",SUBSTITUTE(K450,"'","''"),"', '",SUBSTITUTE(J450,"'","''"),"', '",SUBSTITUTE(L450,"'","''"),"', '",G450,"', '",F450,"', '",A450,"', '",B450,"', '",D450,"');")</f>
        <v>INSERT INTO `activite_clnt` (nom, description, objectif, consigne, typrep, num_activite, fk_classe_id, fk_lesson_id, fk_natureactiv_id) VALUES ('Résoudre des problèmes impliquant ordinalité, ordre et sériation - Problème', 'Un exercice à trous', 'L''enfant doit savoir répondre à des questions comme : ', 'Combien y a-t-il de personnes devant toi si tu es le Xeme dans la file ? Il y a 10 personnes dans la file, tu es le 3e, combien y en a-t-il derrière toi dans la file ? Encercle le 4e élément en partant de la gauche', 'T', '2', 'CP', 'OS', 'P');</v>
      </c>
    </row>
    <row r="451" spans="1:15" s="87" customFormat="1" ht="58" x14ac:dyDescent="0.35">
      <c r="A451" s="12" t="s">
        <v>77</v>
      </c>
      <c r="B451" s="85" t="s">
        <v>716</v>
      </c>
      <c r="C451" s="9" t="str">
        <f t="shared" si="28"/>
        <v>CP-DL</v>
      </c>
      <c r="D451" s="85" t="s">
        <v>637</v>
      </c>
      <c r="E451" s="85" t="str">
        <f>VLOOKUP(D451,'Phase apprent &amp; Nature activ'!A$11:B$14,2,0)</f>
        <v>Introduction/Initiation</v>
      </c>
      <c r="F451" s="85">
        <v>1</v>
      </c>
      <c r="G451" s="85" t="s">
        <v>735</v>
      </c>
      <c r="H451" s="85" t="str">
        <f t="shared" si="29"/>
        <v>CP-DL-I-1-B1</v>
      </c>
      <c r="I451" s="48" t="str">
        <f>CONCATENATE(VLOOKUP(CONCATENATE(A451,"-",B451,"-",D451,"-",F451),'Activités par classe-leçon-nat'!G:H,2,0)," - ",E451)</f>
        <v>Apprendre à déchiffrer les symboles numériques (points, traits) - Introduction/Initiation</v>
      </c>
      <c r="J451" s="48" t="str">
        <f>VLOOKUP(CONCATENATE($A451,"-",$B451,"-",$D451,"-",$F451),'Activités par classe-leçon-nat'!G:J,3,0)</f>
        <v>L'enfant doit savoir déchiffrer les symboles numériques (points, traits)</v>
      </c>
      <c r="K451" s="48" t="str">
        <f>VLOOKUP(G451,'Type Exo'!A:C,3,0)</f>
        <v>Exercice où il faut trouver la bonne réponse parmi 2 possibles</v>
      </c>
      <c r="L451" s="48"/>
      <c r="M451" s="48">
        <f>IF(NOT(ISNA(VLOOKUP(CONCATENATE(H451,"-",G451),'Question ClasseLeçonActTyprep'!I:L,4,0))), VLOOKUP(CONCATENATE(H451,"-",G451),'Question ClasseLeçonActTyprep'!I:L,4,0), IF(NOT(ISNA(VLOOKUP(CONCATENATE(MID(H451,1,LEN(H451)-2),"--",G451),'Question ClasseLeçonActTyprep'!I:L,4,0))), VLOOKUP(CONCATENATE(MID(H451,1,LEN(H451)-2),"--",G451),'Question ClasseLeçonActTyprep'!I:L,4,0), IF(NOT(ISNA(VLOOKUP(CONCATENATE(MID(H451,1,LEN(H451)-4),"---",G451),'Question ClasseLeçonActTyprep'!I:L,4,0))), VLOOKUP(CONCATENATE(MID(H451,1,LEN(H451)-4),"---",G451),'Question ClasseLeçonActTyprep'!I:L,4,0), IF(NOT(ISNA(VLOOKUP(CONCATENATE(MID(H451,1,LEN(H451)-5),"-",G451),'Question ClasseLeçonActTyprep'!I:L,4,0))), VLOOKUP(CONCATENATE(MID(H451,1,LEN(H451)-5),"-",G451),'Question ClasseLeçonActTyprep'!I:L,4,0), IF(NOT(ISNA(VLOOKUP(CONCATENATE(MID(H451,1,LEN(H451)-6),"-",G451),'Question ClasseLeçonActTyprep'!I:L,4,0))), VLOOKUP(CONCATENATE(MID(H451,1,LEN(H451)-6),"-",G451),'Question ClasseLeçonActTyprep'!I:L,4,0), 0)))))</f>
        <v>0</v>
      </c>
      <c r="N451" s="86">
        <f t="shared" si="30"/>
        <v>0</v>
      </c>
      <c r="O451" s="93" t="str">
        <f t="shared" si="31"/>
        <v>INSERT INTO `activite_clnt` (nom, description, objectif, consigne, typrep, num_activite, fk_classe_id, fk_lesson_id, fk_natureactiv_id) VALUES ('Apprendre à déchiffrer les symboles numériques (points, traits) - Introduction/Initiation', 'Exercice où il faut trouver la bonne réponse parmi 2 possibles', 'L''enfant doit savoir déchiffrer les symboles numériques (points, traits)', '', 'B1', '1', 'CP', 'DL', 'I');</v>
      </c>
    </row>
    <row r="452" spans="1:15" s="87" customFormat="1" ht="58" x14ac:dyDescent="0.35">
      <c r="A452" s="12" t="s">
        <v>77</v>
      </c>
      <c r="B452" s="85" t="s">
        <v>716</v>
      </c>
      <c r="C452" s="9" t="str">
        <f t="shared" si="28"/>
        <v>CP-DL</v>
      </c>
      <c r="D452" s="85" t="s">
        <v>637</v>
      </c>
      <c r="E452" s="85" t="str">
        <f>VLOOKUP(D452,'Phase apprent &amp; Nature activ'!A$11:B$14,2,0)</f>
        <v>Introduction/Initiation</v>
      </c>
      <c r="F452" s="85">
        <v>1</v>
      </c>
      <c r="G452" s="85" t="s">
        <v>951</v>
      </c>
      <c r="H452" s="85" t="str">
        <f t="shared" si="29"/>
        <v>CP-DL-I-1-B2</v>
      </c>
      <c r="I452" s="48" t="str">
        <f>CONCATENATE(VLOOKUP(CONCATENATE(A452,"-",B452,"-",D452,"-",F452),'Activités par classe-leçon-nat'!G:H,2,0)," - ",E452)</f>
        <v>Apprendre à déchiffrer les symboles numériques (points, traits) - Introduction/Initiation</v>
      </c>
      <c r="J452" s="48" t="str">
        <f>VLOOKUP(CONCATENATE($A452,"-",$B452,"-",$D452,"-",$F452),'Activités par classe-leçon-nat'!G:J,3,0)</f>
        <v>L'enfant doit savoir déchiffrer les symboles numériques (points, traits)</v>
      </c>
      <c r="K452" s="48" t="str">
        <f>VLOOKUP(G452,'Type Exo'!A:C,3,0)</f>
        <v>Exercice où il faut trouver la bonne réponse parmi 2 possibles (question alternative)</v>
      </c>
      <c r="L452" s="48"/>
      <c r="M452" s="48">
        <f>IF(NOT(ISNA(VLOOKUP(CONCATENATE(H452,"-",G452),'Question ClasseLeçonActTyprep'!I:L,4,0))), VLOOKUP(CONCATENATE(H452,"-",G452),'Question ClasseLeçonActTyprep'!I:L,4,0), IF(NOT(ISNA(VLOOKUP(CONCATENATE(MID(H452,1,LEN(H452)-2),"--",G452),'Question ClasseLeçonActTyprep'!I:L,4,0))), VLOOKUP(CONCATENATE(MID(H452,1,LEN(H452)-2),"--",G452),'Question ClasseLeçonActTyprep'!I:L,4,0), IF(NOT(ISNA(VLOOKUP(CONCATENATE(MID(H452,1,LEN(H452)-4),"---",G452),'Question ClasseLeçonActTyprep'!I:L,4,0))), VLOOKUP(CONCATENATE(MID(H452,1,LEN(H452)-4),"---",G452),'Question ClasseLeçonActTyprep'!I:L,4,0), IF(NOT(ISNA(VLOOKUP(CONCATENATE(MID(H452,1,LEN(H452)-5),"-",G452),'Question ClasseLeçonActTyprep'!I:L,4,0))), VLOOKUP(CONCATENATE(MID(H452,1,LEN(H452)-5),"-",G452),'Question ClasseLeçonActTyprep'!I:L,4,0), IF(NOT(ISNA(VLOOKUP(CONCATENATE(MID(H452,1,LEN(H452)-6),"-",G452),'Question ClasseLeçonActTyprep'!I:L,4,0))), VLOOKUP(CONCATENATE(MID(H452,1,LEN(H452)-6),"-",G452),'Question ClasseLeçonActTyprep'!I:L,4,0), 0)))))</f>
        <v>0</v>
      </c>
      <c r="N452" s="86">
        <f t="shared" si="30"/>
        <v>0</v>
      </c>
      <c r="O452" s="93" t="str">
        <f t="shared" si="31"/>
        <v>INSERT INTO `activite_clnt` (nom, description, objectif, consigne, typrep, num_activite, fk_classe_id, fk_lesson_id, fk_natureactiv_id) VALUES ('Apprendre à déchiffrer les symboles numériques (points, traits) - Introduction/Initiation', 'Exercice où il faut trouver la bonne réponse parmi 2 possibles (question alternative)', 'L''enfant doit savoir déchiffrer les symboles numériques (points, traits)', '', 'B2', '1', 'CP', 'DL', 'I');</v>
      </c>
    </row>
    <row r="453" spans="1:15" s="87" customFormat="1" ht="58" x14ac:dyDescent="0.35">
      <c r="A453" s="12" t="s">
        <v>77</v>
      </c>
      <c r="B453" s="85" t="s">
        <v>716</v>
      </c>
      <c r="C453" s="9" t="str">
        <f t="shared" si="28"/>
        <v>CP-DL</v>
      </c>
      <c r="D453" s="85" t="s">
        <v>637</v>
      </c>
      <c r="E453" s="85" t="str">
        <f>VLOOKUP(D453,'Phase apprent &amp; Nature activ'!A$11:B$14,2,0)</f>
        <v>Introduction/Initiation</v>
      </c>
      <c r="F453" s="85">
        <v>1</v>
      </c>
      <c r="G453" s="85" t="s">
        <v>952</v>
      </c>
      <c r="H453" s="85" t="str">
        <f t="shared" si="29"/>
        <v>CP-DL-I-1-Q1</v>
      </c>
      <c r="I453" s="48" t="str">
        <f>CONCATENATE(VLOOKUP(CONCATENATE(A453,"-",B453,"-",D453,"-",F453),'Activités par classe-leçon-nat'!G:H,2,0)," - ",E453)</f>
        <v>Apprendre à déchiffrer les symboles numériques (points, traits) - Introduction/Initiation</v>
      </c>
      <c r="J453" s="48" t="str">
        <f>VLOOKUP(CONCATENATE($A453,"-",$B453,"-",$D453,"-",$F453),'Activités par classe-leçon-nat'!G:J,3,0)</f>
        <v>L'enfant doit savoir déchiffrer les symboles numériques (points, traits)</v>
      </c>
      <c r="K453" s="48" t="str">
        <f>VLOOKUP(G453,'Type Exo'!A:C,3,0)</f>
        <v>Un exercice de type QCM</v>
      </c>
      <c r="L453" s="48"/>
      <c r="M453" s="48">
        <f>IF(NOT(ISNA(VLOOKUP(CONCATENATE(H453,"-",G453),'Question ClasseLeçonActTyprep'!I:L,4,0))), VLOOKUP(CONCATENATE(H453,"-",G453),'Question ClasseLeçonActTyprep'!I:L,4,0), IF(NOT(ISNA(VLOOKUP(CONCATENATE(MID(H453,1,LEN(H453)-2),"--",G453),'Question ClasseLeçonActTyprep'!I:L,4,0))), VLOOKUP(CONCATENATE(MID(H453,1,LEN(H453)-2),"--",G453),'Question ClasseLeçonActTyprep'!I:L,4,0), IF(NOT(ISNA(VLOOKUP(CONCATENATE(MID(H453,1,LEN(H453)-4),"---",G453),'Question ClasseLeçonActTyprep'!I:L,4,0))), VLOOKUP(CONCATENATE(MID(H453,1,LEN(H453)-4),"---",G453),'Question ClasseLeçonActTyprep'!I:L,4,0), IF(NOT(ISNA(VLOOKUP(CONCATENATE(MID(H453,1,LEN(H453)-5),"-",G453),'Question ClasseLeçonActTyprep'!I:L,4,0))), VLOOKUP(CONCATENATE(MID(H453,1,LEN(H453)-5),"-",G453),'Question ClasseLeçonActTyprep'!I:L,4,0), IF(NOT(ISNA(VLOOKUP(CONCATENATE(MID(H453,1,LEN(H453)-6),"-",G453),'Question ClasseLeçonActTyprep'!I:L,4,0))), VLOOKUP(CONCATENATE(MID(H453,1,LEN(H453)-6),"-",G453),'Question ClasseLeçonActTyprep'!I:L,4,0), 0)))))</f>
        <v>0</v>
      </c>
      <c r="N453" s="86">
        <f t="shared" si="30"/>
        <v>0</v>
      </c>
      <c r="O453" s="93" t="str">
        <f t="shared" si="31"/>
        <v>INSERT INTO `activite_clnt` (nom, description, objectif, consigne, typrep, num_activite, fk_classe_id, fk_lesson_id, fk_natureactiv_id) VALUES ('Apprendre à déchiffrer les symboles numériques (points, traits) - Introduction/Initiation', 'Un exercice de type QCM', 'L''enfant doit savoir déchiffrer les symboles numériques (points, traits)', '', 'Q1', '1', 'CP', 'DL', 'I');</v>
      </c>
    </row>
    <row r="454" spans="1:15" s="87" customFormat="1" ht="58" x14ac:dyDescent="0.35">
      <c r="A454" s="12" t="s">
        <v>77</v>
      </c>
      <c r="B454" s="85" t="s">
        <v>716</v>
      </c>
      <c r="C454" s="9" t="str">
        <f t="shared" si="28"/>
        <v>CP-DL</v>
      </c>
      <c r="D454" s="85" t="s">
        <v>637</v>
      </c>
      <c r="E454" s="85" t="str">
        <f>VLOOKUP(D454,'Phase apprent &amp; Nature activ'!A$11:B$14,2,0)</f>
        <v>Introduction/Initiation</v>
      </c>
      <c r="F454" s="85">
        <v>1</v>
      </c>
      <c r="G454" s="85" t="s">
        <v>953</v>
      </c>
      <c r="H454" s="85" t="str">
        <f t="shared" si="29"/>
        <v>CP-DL-I-1-Q2</v>
      </c>
      <c r="I454" s="48" t="str">
        <f>CONCATENATE(VLOOKUP(CONCATENATE(A454,"-",B454,"-",D454,"-",F454),'Activités par classe-leçon-nat'!G:H,2,0)," - ",E454)</f>
        <v>Apprendre à déchiffrer les symboles numériques (points, traits) - Introduction/Initiation</v>
      </c>
      <c r="J454" s="48" t="str">
        <f>VLOOKUP(CONCATENATE($A454,"-",$B454,"-",$D454,"-",$F454),'Activités par classe-leçon-nat'!G:J,3,0)</f>
        <v>L'enfant doit savoir déchiffrer les symboles numériques (points, traits)</v>
      </c>
      <c r="K454" s="48" t="str">
        <f>VLOOKUP(G454,'Type Exo'!A:C,3,0)</f>
        <v>Un exercice de type QCM (question alternative / trouver l'intrus)</v>
      </c>
      <c r="L454" s="48"/>
      <c r="M454" s="48">
        <f>IF(NOT(ISNA(VLOOKUP(CONCATENATE(H454,"-",G454),'Question ClasseLeçonActTyprep'!I:L,4,0))), VLOOKUP(CONCATENATE(H454,"-",G454),'Question ClasseLeçonActTyprep'!I:L,4,0), IF(NOT(ISNA(VLOOKUP(CONCATENATE(MID(H454,1,LEN(H454)-2),"--",G454),'Question ClasseLeçonActTyprep'!I:L,4,0))), VLOOKUP(CONCATENATE(MID(H454,1,LEN(H454)-2),"--",G454),'Question ClasseLeçonActTyprep'!I:L,4,0), IF(NOT(ISNA(VLOOKUP(CONCATENATE(MID(H454,1,LEN(H454)-4),"---",G454),'Question ClasseLeçonActTyprep'!I:L,4,0))), VLOOKUP(CONCATENATE(MID(H454,1,LEN(H454)-4),"---",G454),'Question ClasseLeçonActTyprep'!I:L,4,0), IF(NOT(ISNA(VLOOKUP(CONCATENATE(MID(H454,1,LEN(H454)-5),"-",G454),'Question ClasseLeçonActTyprep'!I:L,4,0))), VLOOKUP(CONCATENATE(MID(H454,1,LEN(H454)-5),"-",G454),'Question ClasseLeçonActTyprep'!I:L,4,0), IF(NOT(ISNA(VLOOKUP(CONCATENATE(MID(H454,1,LEN(H454)-6),"-",G454),'Question ClasseLeçonActTyprep'!I:L,4,0))), VLOOKUP(CONCATENATE(MID(H454,1,LEN(H454)-6),"-",G454),'Question ClasseLeçonActTyprep'!I:L,4,0), 0)))))</f>
        <v>0</v>
      </c>
      <c r="N454" s="86">
        <f t="shared" si="30"/>
        <v>0</v>
      </c>
      <c r="O454" s="93" t="str">
        <f t="shared" si="31"/>
        <v>INSERT INTO `activite_clnt` (nom, description, objectif, consigne, typrep, num_activite, fk_classe_id, fk_lesson_id, fk_natureactiv_id) VALUES ('Apprendre à déchiffrer les symboles numériques (points, traits) - Introduction/Initiation', 'Un exercice de type QCM (question alternative / trouver l''intrus)', 'L''enfant doit savoir déchiffrer les symboles numériques (points, traits)', '', 'Q2', '1', 'CP', 'DL', 'I');</v>
      </c>
    </row>
    <row r="455" spans="1:15" s="87" customFormat="1" ht="58" x14ac:dyDescent="0.35">
      <c r="A455" s="12" t="s">
        <v>77</v>
      </c>
      <c r="B455" s="85" t="s">
        <v>716</v>
      </c>
      <c r="C455" s="9" t="str">
        <f t="shared" si="28"/>
        <v>CP-DL</v>
      </c>
      <c r="D455" s="85" t="s">
        <v>637</v>
      </c>
      <c r="E455" s="85" t="str">
        <f>VLOOKUP(D455,'Phase apprent &amp; Nature activ'!A$11:B$14,2,0)</f>
        <v>Introduction/Initiation</v>
      </c>
      <c r="F455" s="85">
        <v>1</v>
      </c>
      <c r="G455" s="85" t="s">
        <v>87</v>
      </c>
      <c r="H455" s="85" t="str">
        <f t="shared" si="29"/>
        <v>CP-DL-I-1-M</v>
      </c>
      <c r="I455" s="48" t="str">
        <f>CONCATENATE(VLOOKUP(CONCATENATE(A455,"-",B455,"-",D455,"-",F455),'Activités par classe-leçon-nat'!G:H,2,0)," - ",E455)</f>
        <v>Apprendre à déchiffrer les symboles numériques (points, traits) - Introduction/Initiation</v>
      </c>
      <c r="J455" s="48" t="str">
        <f>VLOOKUP(CONCATENATE($A455,"-",$B455,"-",$D455,"-",$F455),'Activités par classe-leçon-nat'!G:J,3,0)</f>
        <v>L'enfant doit savoir déchiffrer les symboles numériques (points, traits)</v>
      </c>
      <c r="K455" s="48" t="str">
        <f>VLOOKUP(G455,'Type Exo'!A:C,3,0)</f>
        <v>Un exercice de type Memory</v>
      </c>
      <c r="L455" s="48"/>
      <c r="M455" s="48">
        <f>IF(NOT(ISNA(VLOOKUP(CONCATENATE(H455,"-",G455),'Question ClasseLeçonActTyprep'!I:L,4,0))), VLOOKUP(CONCATENATE(H455,"-",G455),'Question ClasseLeçonActTyprep'!I:L,4,0), IF(NOT(ISNA(VLOOKUP(CONCATENATE(MID(H455,1,LEN(H455)-2),"--",G455),'Question ClasseLeçonActTyprep'!I:L,4,0))), VLOOKUP(CONCATENATE(MID(H455,1,LEN(H455)-2),"--",G455),'Question ClasseLeçonActTyprep'!I:L,4,0), IF(NOT(ISNA(VLOOKUP(CONCATENATE(MID(H455,1,LEN(H455)-4),"---",G455),'Question ClasseLeçonActTyprep'!I:L,4,0))), VLOOKUP(CONCATENATE(MID(H455,1,LEN(H455)-4),"---",G455),'Question ClasseLeçonActTyprep'!I:L,4,0), IF(NOT(ISNA(VLOOKUP(CONCATENATE(MID(H455,1,LEN(H455)-5),"-",G455),'Question ClasseLeçonActTyprep'!I:L,4,0))), VLOOKUP(CONCATENATE(MID(H455,1,LEN(H455)-5),"-",G455),'Question ClasseLeçonActTyprep'!I:L,4,0), IF(NOT(ISNA(VLOOKUP(CONCATENATE(MID(H455,1,LEN(H455)-6),"-",G455),'Question ClasseLeçonActTyprep'!I:L,4,0))), VLOOKUP(CONCATENATE(MID(H455,1,LEN(H455)-6),"-",G455),'Question ClasseLeçonActTyprep'!I:L,4,0), 0)))))</f>
        <v>0</v>
      </c>
      <c r="N455" s="86">
        <f t="shared" si="30"/>
        <v>0</v>
      </c>
      <c r="O455" s="93" t="str">
        <f t="shared" si="31"/>
        <v>INSERT INTO `activite_clnt` (nom, description, objectif, consigne, typrep, num_activite, fk_classe_id, fk_lesson_id, fk_natureactiv_id) VALUES ('Apprendre à déchiffrer les symboles numériques (points, traits) - Introduction/Initiation', 'Un exercice de type Memory', 'L''enfant doit savoir déchiffrer les symboles numériques (points, traits)', '', 'M', '1', 'CP', 'DL', 'I');</v>
      </c>
    </row>
    <row r="456" spans="1:15" s="87" customFormat="1" ht="58" x14ac:dyDescent="0.35">
      <c r="A456" s="12" t="s">
        <v>77</v>
      </c>
      <c r="B456" s="85" t="s">
        <v>716</v>
      </c>
      <c r="C456" s="9" t="str">
        <f t="shared" si="28"/>
        <v>CP-DL</v>
      </c>
      <c r="D456" s="85" t="s">
        <v>637</v>
      </c>
      <c r="E456" s="85" t="str">
        <f>VLOOKUP(D456,'Phase apprent &amp; Nature activ'!A$11:B$14,2,0)</f>
        <v>Introduction/Initiation</v>
      </c>
      <c r="F456" s="85">
        <v>1</v>
      </c>
      <c r="G456" s="85" t="s">
        <v>628</v>
      </c>
      <c r="H456" s="85" t="str">
        <f t="shared" si="29"/>
        <v>CP-DL-I-1-P</v>
      </c>
      <c r="I456" s="48" t="str">
        <f>CONCATENATE(VLOOKUP(CONCATENATE(A456,"-",B456,"-",D456,"-",F456),'Activités par classe-leçon-nat'!G:H,2,0)," - ",E456)</f>
        <v>Apprendre à déchiffrer les symboles numériques (points, traits) - Introduction/Initiation</v>
      </c>
      <c r="J456" s="48" t="str">
        <f>VLOOKUP(CONCATENATE($A456,"-",$B456,"-",$D456,"-",$F456),'Activités par classe-leçon-nat'!G:J,3,0)</f>
        <v>L'enfant doit savoir déchiffrer les symboles numériques (points, traits)</v>
      </c>
      <c r="K456" s="48" t="str">
        <f>VLOOKUP(G456,'Type Exo'!A:C,3,0)</f>
        <v>Un exercice où il faut relier des items entre eux par paire</v>
      </c>
      <c r="L456" s="48"/>
      <c r="M456" s="48">
        <f>IF(NOT(ISNA(VLOOKUP(CONCATENATE(H456,"-",G456),'Question ClasseLeçonActTyprep'!I:L,4,0))), VLOOKUP(CONCATENATE(H456,"-",G456),'Question ClasseLeçonActTyprep'!I:L,4,0), IF(NOT(ISNA(VLOOKUP(CONCATENATE(MID(H456,1,LEN(H456)-2),"--",G456),'Question ClasseLeçonActTyprep'!I:L,4,0))), VLOOKUP(CONCATENATE(MID(H456,1,LEN(H456)-2),"--",G456),'Question ClasseLeçonActTyprep'!I:L,4,0), IF(NOT(ISNA(VLOOKUP(CONCATENATE(MID(H456,1,LEN(H456)-4),"---",G456),'Question ClasseLeçonActTyprep'!I:L,4,0))), VLOOKUP(CONCATENATE(MID(H456,1,LEN(H456)-4),"---",G456),'Question ClasseLeçonActTyprep'!I:L,4,0), IF(NOT(ISNA(VLOOKUP(CONCATENATE(MID(H456,1,LEN(H456)-5),"-",G456),'Question ClasseLeçonActTyprep'!I:L,4,0))), VLOOKUP(CONCATENATE(MID(H456,1,LEN(H456)-5),"-",G456),'Question ClasseLeçonActTyprep'!I:L,4,0), IF(NOT(ISNA(VLOOKUP(CONCATENATE(MID(H456,1,LEN(H456)-6),"-",G456),'Question ClasseLeçonActTyprep'!I:L,4,0))), VLOOKUP(CONCATENATE(MID(H456,1,LEN(H456)-6),"-",G456),'Question ClasseLeçonActTyprep'!I:L,4,0), 0)))))</f>
        <v>0</v>
      </c>
      <c r="N456" s="86">
        <f t="shared" si="30"/>
        <v>0</v>
      </c>
      <c r="O456" s="93" t="str">
        <f t="shared" si="31"/>
        <v>INSERT INTO `activite_clnt` (nom, description, objectif, consigne, typrep, num_activite, fk_classe_id, fk_lesson_id, fk_natureactiv_id) VALUES ('Apprendre à déchiffrer les symboles numériques (points, traits) - Introduction/Initiation', 'Un exercice où il faut relier des items entre eux par paire', 'L''enfant doit savoir déchiffrer les symboles numériques (points, traits)', '', 'P', '1', 'CP', 'DL', 'I');</v>
      </c>
    </row>
    <row r="457" spans="1:15" s="87" customFormat="1" ht="58" x14ac:dyDescent="0.35">
      <c r="A457" s="12" t="s">
        <v>77</v>
      </c>
      <c r="B457" s="85" t="s">
        <v>716</v>
      </c>
      <c r="C457" s="9" t="str">
        <f t="shared" si="28"/>
        <v>CP-DL</v>
      </c>
      <c r="D457" s="85" t="s">
        <v>637</v>
      </c>
      <c r="E457" s="85" t="str">
        <f>VLOOKUP(D457,'Phase apprent &amp; Nature activ'!A$11:B$14,2,0)</f>
        <v>Introduction/Initiation</v>
      </c>
      <c r="F457" s="85">
        <v>1</v>
      </c>
      <c r="G457" s="85" t="s">
        <v>835</v>
      </c>
      <c r="H457" s="85" t="str">
        <f t="shared" si="29"/>
        <v>CP-DL-I-1-T</v>
      </c>
      <c r="I457" s="48" t="str">
        <f>CONCATENATE(VLOOKUP(CONCATENATE(A457,"-",B457,"-",D457,"-",F457),'Activités par classe-leçon-nat'!G:H,2,0)," - ",E457)</f>
        <v>Apprendre à déchiffrer les symboles numériques (points, traits) - Introduction/Initiation</v>
      </c>
      <c r="J457" s="48" t="str">
        <f>VLOOKUP(CONCATENATE($A457,"-",$B457,"-",$D457,"-",$F457),'Activités par classe-leçon-nat'!G:J,3,0)</f>
        <v>L'enfant doit savoir déchiffrer les symboles numériques (points, traits)</v>
      </c>
      <c r="K457" s="48" t="str">
        <f>VLOOKUP(G457,'Type Exo'!A:C,3,0)</f>
        <v>Un exercice à trous</v>
      </c>
      <c r="L457" s="48" t="s">
        <v>995</v>
      </c>
      <c r="M457" s="48">
        <f>IF(NOT(ISNA(VLOOKUP(CONCATENATE($H457,"-",$G457),'Question ClasseLeçonActTyprep'!$I:$L,4,0))), VLOOKUP(CONCATENATE($H457,"-",$G457),'Question ClasseLeçonActTyprep'!$I:$L,4,0), IF(NOT(ISNA(VLOOKUP(CONCATENATE(MID($H457,1,LEN($H457)-2),"--*",$G457),'Question ClasseLeçonActTyprep'!$I:$L,4,0))), VLOOKUP(CONCATENATE(MID($H457,1,LEN($H457)-2),"--*",$G457),'Question ClasseLeçonActTyprep'!$I:$L,4,0), IF(NOT(ISNA(VLOOKUP(CONCATENATE(MID($H457,1,LEN($H457)-4),"---*",$G457),'Question ClasseLeçonActTyprep'!$I:$L,4,0))), VLOOKUP(CONCATENATE(MID($H457,1,LEN($H457)-4),"---*",$G457),'Question ClasseLeçonActTyprep'!$I:$L,4,0), IF(NOT(ISNA(VLOOKUP(CONCATENATE(MID($H457,1,LEN($H457)-5),"----*",$G457),'Question ClasseLeçonActTyprep'!$I:$L,4,0))), VLOOKUP(CONCATENATE(MID($H457,1,LEN($H457)-6),"----*",$G457),'Question ClasseLeçonActTyprep'!$I:$L,4,0), 0))))</f>
        <v>0</v>
      </c>
      <c r="N457" s="86" t="str">
        <f t="shared" si="30"/>
        <v>La &lt;valeur&gt; d'un dé c'est le &lt;nombre&gt; de points sur la face du dessus</v>
      </c>
      <c r="O457" s="93" t="str">
        <f t="shared" si="31"/>
        <v>INSERT INTO `activite_clnt` (nom, description, objectif, consigne, typrep, num_activite, fk_classe_id, fk_lesson_id, fk_natureactiv_id) VALUES ('Apprendre à déchiffrer les symboles numériques (points, traits) - Introduction/Initiation', 'Un exercice à trous', 'L''enfant doit savoir déchiffrer les symboles numériques (points, traits)', 'La &lt;valeur&gt; d''un dé c''est le &lt;nombre&gt; de points sur la face du dessus', 'T', '1', 'CP', 'DL', 'I');</v>
      </c>
    </row>
    <row r="458" spans="1:15" s="87" customFormat="1" ht="58" x14ac:dyDescent="0.35">
      <c r="A458" s="12" t="s">
        <v>77</v>
      </c>
      <c r="B458" s="85" t="s">
        <v>716</v>
      </c>
      <c r="C458" s="9" t="str">
        <f t="shared" si="28"/>
        <v>CP-DL</v>
      </c>
      <c r="D458" s="85" t="s">
        <v>637</v>
      </c>
      <c r="E458" s="85" t="str">
        <f>VLOOKUP(D458,'Phase apprent &amp; Nature activ'!A$11:B$14,2,0)</f>
        <v>Introduction/Initiation</v>
      </c>
      <c r="F458" s="85">
        <v>2</v>
      </c>
      <c r="G458" s="85" t="s">
        <v>735</v>
      </c>
      <c r="H458" s="85" t="str">
        <f t="shared" si="29"/>
        <v>CP-DL-I-2-B1</v>
      </c>
      <c r="I458" s="48" t="str">
        <f>CONCATENATE(VLOOKUP(CONCATENATE(A458,"-",B458,"-",D458,"-",F458),'Activités par classe-leçon-nat'!G:H,2,0)," - ",E458)</f>
        <v>Apprendre à lire les chiffres arabes - Introduction/Initiation</v>
      </c>
      <c r="J458" s="48" t="str">
        <f>VLOOKUP(CONCATENATE($A458,"-",$B458,"-",$D458,"-",$F458),'Activités par classe-leçon-nat'!G:J,3,0)</f>
        <v>L'enfant doit savoir lire les chiffres arabes</v>
      </c>
      <c r="K458" s="48" t="str">
        <f>VLOOKUP(G458,'Type Exo'!A:C,3,0)</f>
        <v>Exercice où il faut trouver la bonne réponse parmi 2 possibles</v>
      </c>
      <c r="L458" s="48"/>
      <c r="M458" s="48">
        <f>IF(NOT(ISNA(VLOOKUP(CONCATENATE(H458,"-",G458),'Question ClasseLeçonActTyprep'!I:L,4,0))), VLOOKUP(CONCATENATE(H458,"-",G458),'Question ClasseLeçonActTyprep'!I:L,4,0), IF(NOT(ISNA(VLOOKUP(CONCATENATE(MID(H458,1,LEN(H458)-2),"--",G458),'Question ClasseLeçonActTyprep'!I:L,4,0))), VLOOKUP(CONCATENATE(MID(H458,1,LEN(H458)-2),"--",G458),'Question ClasseLeçonActTyprep'!I:L,4,0), IF(NOT(ISNA(VLOOKUP(CONCATENATE(MID(H458,1,LEN(H458)-4),"---",G458),'Question ClasseLeçonActTyprep'!I:L,4,0))), VLOOKUP(CONCATENATE(MID(H458,1,LEN(H458)-4),"---",G458),'Question ClasseLeçonActTyprep'!I:L,4,0), IF(NOT(ISNA(VLOOKUP(CONCATENATE(MID(H458,1,LEN(H458)-5),"-",G458),'Question ClasseLeçonActTyprep'!I:L,4,0))), VLOOKUP(CONCATENATE(MID(H458,1,LEN(H458)-5),"-",G458),'Question ClasseLeçonActTyprep'!I:L,4,0), IF(NOT(ISNA(VLOOKUP(CONCATENATE(MID(H458,1,LEN(H458)-6),"-",G458),'Question ClasseLeçonActTyprep'!I:L,4,0))), VLOOKUP(CONCATENATE(MID(H458,1,LEN(H458)-6),"-",G458),'Question ClasseLeçonActTyprep'!I:L,4,0), 0)))))</f>
        <v>0</v>
      </c>
      <c r="N458" s="86">
        <f t="shared" si="30"/>
        <v>0</v>
      </c>
      <c r="O458" s="93" t="str">
        <f t="shared" si="31"/>
        <v>INSERT INTO `activite_clnt` (nom, description, objectif, consigne, typrep, num_activite, fk_classe_id, fk_lesson_id, fk_natureactiv_id) VALUES ('Apprendre à lire les chiffres arabes - Introduction/Initiation', 'Exercice où il faut trouver la bonne réponse parmi 2 possibles', 'L''enfant doit savoir lire les chiffres arabes', '', 'B1', '2', 'CP', 'DL', 'I');</v>
      </c>
    </row>
    <row r="459" spans="1:15" s="87" customFormat="1" ht="72.5" x14ac:dyDescent="0.35">
      <c r="A459" s="12" t="s">
        <v>77</v>
      </c>
      <c r="B459" s="85" t="s">
        <v>716</v>
      </c>
      <c r="C459" s="9" t="str">
        <f t="shared" si="28"/>
        <v>CP-DL</v>
      </c>
      <c r="D459" s="85" t="s">
        <v>637</v>
      </c>
      <c r="E459" s="85" t="str">
        <f>VLOOKUP(D459,'Phase apprent &amp; Nature activ'!A$11:B$14,2,0)</f>
        <v>Introduction/Initiation</v>
      </c>
      <c r="F459" s="85">
        <v>2</v>
      </c>
      <c r="G459" s="85" t="s">
        <v>951</v>
      </c>
      <c r="H459" s="85" t="str">
        <f t="shared" si="29"/>
        <v>CP-DL-I-2-B2</v>
      </c>
      <c r="I459" s="48" t="str">
        <f>CONCATENATE(VLOOKUP(CONCATENATE(A459,"-",B459,"-",D459,"-",F459),'Activités par classe-leçon-nat'!G:H,2,0)," - ",E459)</f>
        <v>Apprendre à lire les chiffres arabes - Introduction/Initiation</v>
      </c>
      <c r="J459" s="48" t="str">
        <f>VLOOKUP(CONCATENATE($A459,"-",$B459,"-",$D459,"-",$F459),'Activités par classe-leçon-nat'!G:J,3,0)</f>
        <v>L'enfant doit savoir lire les chiffres arabes</v>
      </c>
      <c r="K459" s="48" t="str">
        <f>VLOOKUP(G459,'Type Exo'!A:C,3,0)</f>
        <v>Exercice où il faut trouver la bonne réponse parmi 2 possibles (question alternative)</v>
      </c>
      <c r="L459" s="48" t="s">
        <v>996</v>
      </c>
      <c r="M459" s="48">
        <f>IF(NOT(ISNA(VLOOKUP(CONCATENATE($H459,"-",$G459),'Question ClasseLeçonActTyprep'!$I:$L,4,0))), VLOOKUP(CONCATENATE($H459,"-",$G459),'Question ClasseLeçonActTyprep'!$I:$L,4,0), IF(NOT(ISNA(VLOOKUP(CONCATENATE(MID($H459,1,LEN($H459)-2),"--*",$G459),'Question ClasseLeçonActTyprep'!$I:$L,4,0))), VLOOKUP(CONCATENATE(MID($H459,1,LEN($H459)-2),"--*",$G459),'Question ClasseLeçonActTyprep'!$I:$L,4,0), IF(NOT(ISNA(VLOOKUP(CONCATENATE(MID($H459,1,LEN($H459)-4),"---*",$G459),'Question ClasseLeçonActTyprep'!$I:$L,4,0))), VLOOKUP(CONCATENATE(MID($H459,1,LEN($H459)-4),"---*",$G459),'Question ClasseLeçonActTyprep'!$I:$L,4,0), IF(NOT(ISNA(VLOOKUP(CONCATENATE(MID($H459,1,LEN($H459)-5),"----*",$G459),'Question ClasseLeçonActTyprep'!$I:$L,4,0))), VLOOKUP(CONCATENATE(MID($H459,1,LEN($H459)-6),"----*",$G459),'Question ClasseLeçonActTyprep'!$I:$L,4,0), 0))))</f>
        <v>0</v>
      </c>
      <c r="N459" s="86" t="str">
        <f t="shared" si="30"/>
        <v>Quel dessin correspond au même nombre de lapins que le nombre indiqué ?</v>
      </c>
      <c r="O459" s="93" t="str">
        <f t="shared" si="31"/>
        <v>INSERT INTO `activite_clnt` (nom, description, objectif, consigne, typrep, num_activite, fk_classe_id, fk_lesson_id, fk_natureactiv_id) VALUES ('Apprendre à lire les chiffres arabes - Introduction/Initiation', 'Exercice où il faut trouver la bonne réponse parmi 2 possibles (question alternative)', 'L''enfant doit savoir lire les chiffres arabes', 'Quel dessin correspond au même nombre de lapins que le nombre indiqué ?', 'B2', '2', 'CP', 'DL', 'I');</v>
      </c>
    </row>
    <row r="460" spans="1:15" s="87" customFormat="1" ht="58" x14ac:dyDescent="0.35">
      <c r="A460" s="12" t="s">
        <v>77</v>
      </c>
      <c r="B460" s="85" t="s">
        <v>716</v>
      </c>
      <c r="C460" s="9" t="str">
        <f t="shared" si="28"/>
        <v>CP-DL</v>
      </c>
      <c r="D460" s="85" t="s">
        <v>637</v>
      </c>
      <c r="E460" s="85" t="str">
        <f>VLOOKUP(D460,'Phase apprent &amp; Nature activ'!A$11:B$14,2,0)</f>
        <v>Introduction/Initiation</v>
      </c>
      <c r="F460" s="85">
        <v>2</v>
      </c>
      <c r="G460" s="85" t="s">
        <v>952</v>
      </c>
      <c r="H460" s="85" t="str">
        <f t="shared" si="29"/>
        <v>CP-DL-I-2-Q1</v>
      </c>
      <c r="I460" s="48" t="str">
        <f>CONCATENATE(VLOOKUP(CONCATENATE(A460,"-",B460,"-",D460,"-",F460),'Activités par classe-leçon-nat'!G:H,2,0)," - ",E460)</f>
        <v>Apprendre à lire les chiffres arabes - Introduction/Initiation</v>
      </c>
      <c r="J460" s="48" t="str">
        <f>VLOOKUP(CONCATENATE($A460,"-",$B460,"-",$D460,"-",$F460),'Activités par classe-leçon-nat'!G:J,3,0)</f>
        <v>L'enfant doit savoir lire les chiffres arabes</v>
      </c>
      <c r="K460" s="48" t="str">
        <f>VLOOKUP(G460,'Type Exo'!A:C,3,0)</f>
        <v>Un exercice de type QCM</v>
      </c>
      <c r="L460" s="48" t="s">
        <v>996</v>
      </c>
      <c r="M460" s="48">
        <f>IF(NOT(ISNA(VLOOKUP(CONCATENATE($H460,"-",$G460),'Question ClasseLeçonActTyprep'!$I:$L,4,0))), VLOOKUP(CONCATENATE($H460,"-",$G460),'Question ClasseLeçonActTyprep'!$I:$L,4,0), IF(NOT(ISNA(VLOOKUP(CONCATENATE(MID($H460,1,LEN($H460)-2),"--*",$G460),'Question ClasseLeçonActTyprep'!$I:$L,4,0))), VLOOKUP(CONCATENATE(MID($H460,1,LEN($H460)-2),"--*",$G460),'Question ClasseLeçonActTyprep'!$I:$L,4,0), IF(NOT(ISNA(VLOOKUP(CONCATENATE(MID($H460,1,LEN($H460)-4),"---*",$G460),'Question ClasseLeçonActTyprep'!$I:$L,4,0))), VLOOKUP(CONCATENATE(MID($H460,1,LEN($H460)-4),"---*",$G460),'Question ClasseLeçonActTyprep'!$I:$L,4,0), IF(NOT(ISNA(VLOOKUP(CONCATENATE(MID($H460,1,LEN($H460)-5),"----*",$G460),'Question ClasseLeçonActTyprep'!$I:$L,4,0))), VLOOKUP(CONCATENATE(MID($H460,1,LEN($H460)-6),"----*",$G460),'Question ClasseLeçonActTyprep'!$I:$L,4,0), 0))))</f>
        <v>0</v>
      </c>
      <c r="N460" s="86" t="str">
        <f t="shared" si="30"/>
        <v>Quel dessin correspond au même nombre de lapins que le nombre indiqué ?</v>
      </c>
      <c r="O460" s="93" t="str">
        <f t="shared" si="31"/>
        <v>INSERT INTO `activite_clnt` (nom, description, objectif, consigne, typrep, num_activite, fk_classe_id, fk_lesson_id, fk_natureactiv_id) VALUES ('Apprendre à lire les chiffres arabes - Introduction/Initiation', 'Un exercice de type QCM', 'L''enfant doit savoir lire les chiffres arabes', 'Quel dessin correspond au même nombre de lapins que le nombre indiqué ?', 'Q1', '2', 'CP', 'DL', 'I');</v>
      </c>
    </row>
    <row r="461" spans="1:15" s="87" customFormat="1" ht="58" x14ac:dyDescent="0.35">
      <c r="A461" s="12" t="s">
        <v>77</v>
      </c>
      <c r="B461" s="85" t="s">
        <v>716</v>
      </c>
      <c r="C461" s="9" t="str">
        <f t="shared" si="28"/>
        <v>CP-DL</v>
      </c>
      <c r="D461" s="85" t="s">
        <v>637</v>
      </c>
      <c r="E461" s="85" t="str">
        <f>VLOOKUP(D461,'Phase apprent &amp; Nature activ'!A$11:B$14,2,0)</f>
        <v>Introduction/Initiation</v>
      </c>
      <c r="F461" s="85">
        <v>2</v>
      </c>
      <c r="G461" s="85" t="s">
        <v>953</v>
      </c>
      <c r="H461" s="85" t="str">
        <f t="shared" si="29"/>
        <v>CP-DL-I-2-Q2</v>
      </c>
      <c r="I461" s="48" t="str">
        <f>CONCATENATE(VLOOKUP(CONCATENATE(A461,"-",B461,"-",D461,"-",F461),'Activités par classe-leçon-nat'!G:H,2,0)," - ",E461)</f>
        <v>Apprendre à lire les chiffres arabes - Introduction/Initiation</v>
      </c>
      <c r="J461" s="48" t="str">
        <f>VLOOKUP(CONCATENATE($A461,"-",$B461,"-",$D461,"-",$F461),'Activités par classe-leçon-nat'!G:J,3,0)</f>
        <v>L'enfant doit savoir lire les chiffres arabes</v>
      </c>
      <c r="K461" s="48" t="str">
        <f>VLOOKUP(G461,'Type Exo'!A:C,3,0)</f>
        <v>Un exercice de type QCM (question alternative / trouver l'intrus)</v>
      </c>
      <c r="L461" s="48" t="s">
        <v>996</v>
      </c>
      <c r="M461" s="48">
        <f>IF(NOT(ISNA(VLOOKUP(CONCATENATE($H461,"-",$G461),'Question ClasseLeçonActTyprep'!$I:$L,4,0))), VLOOKUP(CONCATENATE($H461,"-",$G461),'Question ClasseLeçonActTyprep'!$I:$L,4,0), IF(NOT(ISNA(VLOOKUP(CONCATENATE(MID($H461,1,LEN($H461)-2),"--*",$G461),'Question ClasseLeçonActTyprep'!$I:$L,4,0))), VLOOKUP(CONCATENATE(MID($H461,1,LEN($H461)-2),"--*",$G461),'Question ClasseLeçonActTyprep'!$I:$L,4,0), IF(NOT(ISNA(VLOOKUP(CONCATENATE(MID($H461,1,LEN($H461)-4),"---*",$G461),'Question ClasseLeçonActTyprep'!$I:$L,4,0))), VLOOKUP(CONCATENATE(MID($H461,1,LEN($H461)-4),"---*",$G461),'Question ClasseLeçonActTyprep'!$I:$L,4,0), IF(NOT(ISNA(VLOOKUP(CONCATENATE(MID($H461,1,LEN($H461)-5),"----*",$G461),'Question ClasseLeçonActTyprep'!$I:$L,4,0))), VLOOKUP(CONCATENATE(MID($H461,1,LEN($H461)-6),"----*",$G461),'Question ClasseLeçonActTyprep'!$I:$L,4,0), 0))))</f>
        <v>0</v>
      </c>
      <c r="N461" s="86" t="str">
        <f t="shared" si="30"/>
        <v>Quel dessin correspond au même nombre de lapins que le nombre indiqué ?</v>
      </c>
      <c r="O461" s="93" t="str">
        <f t="shared" si="31"/>
        <v>INSERT INTO `activite_clnt` (nom, description, objectif, consigne, typrep, num_activite, fk_classe_id, fk_lesson_id, fk_natureactiv_id) VALUES ('Apprendre à lire les chiffres arabes - Introduction/Initiation', 'Un exercice de type QCM (question alternative / trouver l''intrus)', 'L''enfant doit savoir lire les chiffres arabes', 'Quel dessin correspond au même nombre de lapins que le nombre indiqué ?', 'Q2', '2', 'CP', 'DL', 'I');</v>
      </c>
    </row>
    <row r="462" spans="1:15" s="87" customFormat="1" ht="58" x14ac:dyDescent="0.35">
      <c r="A462" s="12" t="s">
        <v>77</v>
      </c>
      <c r="B462" s="85" t="s">
        <v>716</v>
      </c>
      <c r="C462" s="9" t="str">
        <f t="shared" si="28"/>
        <v>CP-DL</v>
      </c>
      <c r="D462" s="85" t="s">
        <v>637</v>
      </c>
      <c r="E462" s="85" t="str">
        <f>VLOOKUP(D462,'Phase apprent &amp; Nature activ'!A$11:B$14,2,0)</f>
        <v>Introduction/Initiation</v>
      </c>
      <c r="F462" s="85">
        <v>2</v>
      </c>
      <c r="G462" s="85" t="s">
        <v>87</v>
      </c>
      <c r="H462" s="85" t="str">
        <f t="shared" si="29"/>
        <v>CP-DL-I-2-M</v>
      </c>
      <c r="I462" s="48" t="str">
        <f>CONCATENATE(VLOOKUP(CONCATENATE(A462,"-",B462,"-",D462,"-",F462),'Activités par classe-leçon-nat'!G:H,2,0)," - ",E462)</f>
        <v>Apprendre à lire les chiffres arabes - Introduction/Initiation</v>
      </c>
      <c r="J462" s="48" t="str">
        <f>VLOOKUP(CONCATENATE($A462,"-",$B462,"-",$D462,"-",$F462),'Activités par classe-leçon-nat'!G:J,3,0)</f>
        <v>L'enfant doit savoir lire les chiffres arabes</v>
      </c>
      <c r="K462" s="48" t="str">
        <f>VLOOKUP(G462,'Type Exo'!A:C,3,0)</f>
        <v>Un exercice de type Memory</v>
      </c>
      <c r="L462" s="48" t="s">
        <v>997</v>
      </c>
      <c r="M462" s="48">
        <f>IF(NOT(ISNA(VLOOKUP(CONCATENATE($H462,"-",$G462),'Question ClasseLeçonActTyprep'!$I:$L,4,0))), VLOOKUP(CONCATENATE($H462,"-",$G462),'Question ClasseLeçonActTyprep'!$I:$L,4,0), IF(NOT(ISNA(VLOOKUP(CONCATENATE(MID($H462,1,LEN($H462)-2),"--*",$G462),'Question ClasseLeçonActTyprep'!$I:$L,4,0))), VLOOKUP(CONCATENATE(MID($H462,1,LEN($H462)-2),"--*",$G462),'Question ClasseLeçonActTyprep'!$I:$L,4,0), IF(NOT(ISNA(VLOOKUP(CONCATENATE(MID($H462,1,LEN($H462)-4),"---*",$G462),'Question ClasseLeçonActTyprep'!$I:$L,4,0))), VLOOKUP(CONCATENATE(MID($H462,1,LEN($H462)-4),"---*",$G462),'Question ClasseLeçonActTyprep'!$I:$L,4,0), IF(NOT(ISNA(VLOOKUP(CONCATENATE(MID($H462,1,LEN($H462)-5),"----*",$G462),'Question ClasseLeçonActTyprep'!$I:$L,4,0))), VLOOKUP(CONCATENATE(MID($H462,1,LEN($H462)-6),"----*",$G462),'Question ClasseLeçonActTyprep'!$I:$L,4,0), 0))))</f>
        <v>0</v>
      </c>
      <c r="N462" s="86" t="str">
        <f t="shared" si="30"/>
        <v>Associe les cartes qui représentent le même nombre (exemple : le dessin "3 lapins" va avec 3)</v>
      </c>
      <c r="O462" s="93" t="str">
        <f t="shared" si="31"/>
        <v>INSERT INTO `activite_clnt` (nom, description, objectif, consigne, typrep, num_activite, fk_classe_id, fk_lesson_id, fk_natureactiv_id) VALUES ('Apprendre à lire les chiffres arabes - Introduction/Initiation', 'Un exercice de type Memory', 'L''enfant doit savoir lire les chiffres arabes', 'Associe les cartes qui représentent le même nombre (exemple : le dessin "3 lapins" va avec 3)', 'M', '2', 'CP', 'DL', 'I');</v>
      </c>
    </row>
    <row r="463" spans="1:15" s="87" customFormat="1" ht="58" x14ac:dyDescent="0.35">
      <c r="A463" s="12" t="s">
        <v>77</v>
      </c>
      <c r="B463" s="85" t="s">
        <v>716</v>
      </c>
      <c r="C463" s="9" t="str">
        <f t="shared" si="28"/>
        <v>CP-DL</v>
      </c>
      <c r="D463" s="85" t="s">
        <v>637</v>
      </c>
      <c r="E463" s="85" t="str">
        <f>VLOOKUP(D463,'Phase apprent &amp; Nature activ'!A$11:B$14,2,0)</f>
        <v>Introduction/Initiation</v>
      </c>
      <c r="F463" s="85">
        <v>2</v>
      </c>
      <c r="G463" s="85" t="s">
        <v>628</v>
      </c>
      <c r="H463" s="85" t="str">
        <f t="shared" si="29"/>
        <v>CP-DL-I-2-P</v>
      </c>
      <c r="I463" s="48" t="str">
        <f>CONCATENATE(VLOOKUP(CONCATENATE(A463,"-",B463,"-",D463,"-",F463),'Activités par classe-leçon-nat'!G:H,2,0)," - ",E463)</f>
        <v>Apprendre à lire les chiffres arabes - Introduction/Initiation</v>
      </c>
      <c r="J463" s="48" t="str">
        <f>VLOOKUP(CONCATENATE($A463,"-",$B463,"-",$D463,"-",$F463),'Activités par classe-leçon-nat'!G:J,3,0)</f>
        <v>L'enfant doit savoir lire les chiffres arabes</v>
      </c>
      <c r="K463" s="48" t="str">
        <f>VLOOKUP(G463,'Type Exo'!A:C,3,0)</f>
        <v>Un exercice où il faut relier des items entre eux par paire</v>
      </c>
      <c r="L463" s="48" t="s">
        <v>998</v>
      </c>
      <c r="M463" s="48">
        <f>IF(NOT(ISNA(VLOOKUP(CONCATENATE($H463,"-",$G463),'Question ClasseLeçonActTyprep'!$I:$L,4,0))), VLOOKUP(CONCATENATE($H463,"-",$G463),'Question ClasseLeçonActTyprep'!$I:$L,4,0), IF(NOT(ISNA(VLOOKUP(CONCATENATE(MID($H463,1,LEN($H463)-2),"--*",$G463),'Question ClasseLeçonActTyprep'!$I:$L,4,0))), VLOOKUP(CONCATENATE(MID($H463,1,LEN($H463)-2),"--*",$G463),'Question ClasseLeçonActTyprep'!$I:$L,4,0), IF(NOT(ISNA(VLOOKUP(CONCATENATE(MID($H463,1,LEN($H463)-4),"---*",$G463),'Question ClasseLeçonActTyprep'!$I:$L,4,0))), VLOOKUP(CONCATENATE(MID($H463,1,LEN($H463)-4),"---*",$G463),'Question ClasseLeçonActTyprep'!$I:$L,4,0), IF(NOT(ISNA(VLOOKUP(CONCATENATE(MID($H463,1,LEN($H463)-5),"----*",$G463),'Question ClasseLeçonActTyprep'!$I:$L,4,0))), VLOOKUP(CONCATENATE(MID($H463,1,LEN($H463)-6),"----*",$G463),'Question ClasseLeçonActTyprep'!$I:$L,4,0), 0))))</f>
        <v>0</v>
      </c>
      <c r="N463" s="86" t="str">
        <f t="shared" si="30"/>
        <v>Relie les dessins avec le nombre de lapins</v>
      </c>
      <c r="O463" s="93" t="str">
        <f t="shared" si="31"/>
        <v>INSERT INTO `activite_clnt` (nom, description, objectif, consigne, typrep, num_activite, fk_classe_id, fk_lesson_id, fk_natureactiv_id) VALUES ('Apprendre à lire les chiffres arabes - Introduction/Initiation', 'Un exercice où il faut relier des items entre eux par paire', 'L''enfant doit savoir lire les chiffres arabes', 'Relie les dessins avec le nombre de lapins', 'P', '2', 'CP', 'DL', 'I');</v>
      </c>
    </row>
    <row r="464" spans="1:15" s="87" customFormat="1" ht="58" x14ac:dyDescent="0.35">
      <c r="A464" s="12" t="s">
        <v>77</v>
      </c>
      <c r="B464" s="85" t="s">
        <v>716</v>
      </c>
      <c r="C464" s="9" t="str">
        <f t="shared" si="28"/>
        <v>CP-DL</v>
      </c>
      <c r="D464" s="85" t="s">
        <v>637</v>
      </c>
      <c r="E464" s="85" t="str">
        <f>VLOOKUP(D464,'Phase apprent &amp; Nature activ'!A$11:B$14,2,0)</f>
        <v>Introduction/Initiation</v>
      </c>
      <c r="F464" s="85">
        <v>2</v>
      </c>
      <c r="G464" s="85" t="s">
        <v>835</v>
      </c>
      <c r="H464" s="85" t="str">
        <f t="shared" si="29"/>
        <v>CP-DL-I-2-T</v>
      </c>
      <c r="I464" s="48" t="str">
        <f>CONCATENATE(VLOOKUP(CONCATENATE(A464,"-",B464,"-",D464,"-",F464),'Activités par classe-leçon-nat'!G:H,2,0)," - ",E464)</f>
        <v>Apprendre à lire les chiffres arabes - Introduction/Initiation</v>
      </c>
      <c r="J464" s="48" t="str">
        <f>VLOOKUP(CONCATENATE($A464,"-",$B464,"-",$D464,"-",$F464),'Activités par classe-leçon-nat'!G:J,3,0)</f>
        <v>L'enfant doit savoir lire les chiffres arabes</v>
      </c>
      <c r="K464" s="48" t="str">
        <f>VLOOKUP(G464,'Type Exo'!A:C,3,0)</f>
        <v>Un exercice à trous</v>
      </c>
      <c r="L464" s="48" t="s">
        <v>999</v>
      </c>
      <c r="M464" s="48">
        <f>IF(NOT(ISNA(VLOOKUP(CONCATENATE($H464,"-",$G464),'Question ClasseLeçonActTyprep'!$I:$L,4,0))), VLOOKUP(CONCATENATE($H464,"-",$G464),'Question ClasseLeçonActTyprep'!$I:$L,4,0), IF(NOT(ISNA(VLOOKUP(CONCATENATE(MID($H464,1,LEN($H464)-2),"--*",$G464),'Question ClasseLeçonActTyprep'!$I:$L,4,0))), VLOOKUP(CONCATENATE(MID($H464,1,LEN($H464)-2),"--*",$G464),'Question ClasseLeçonActTyprep'!$I:$L,4,0), IF(NOT(ISNA(VLOOKUP(CONCATENATE(MID($H464,1,LEN($H464)-4),"---*",$G464),'Question ClasseLeçonActTyprep'!$I:$L,4,0))), VLOOKUP(CONCATENATE(MID($H464,1,LEN($H464)-4),"---*",$G464),'Question ClasseLeçonActTyprep'!$I:$L,4,0), IF(NOT(ISNA(VLOOKUP(CONCATENATE(MID($H464,1,LEN($H464)-5),"----*",$G464),'Question ClasseLeçonActTyprep'!$I:$L,4,0))), VLOOKUP(CONCATENATE(MID($H464,1,LEN($H464)-6),"----*",$G464),'Question ClasseLeçonActTyprep'!$I:$L,4,0), 0))))</f>
        <v>0</v>
      </c>
      <c r="N464" s="86" t="str">
        <f t="shared" si="30"/>
        <v>Un &lt;nombre&gt; est écrit en chiffres &lt;arabes&gt; ou en lettres &lt;latines&gt;</v>
      </c>
      <c r="O464" s="93" t="str">
        <f t="shared" si="31"/>
        <v>INSERT INTO `activite_clnt` (nom, description, objectif, consigne, typrep, num_activite, fk_classe_id, fk_lesson_id, fk_natureactiv_id) VALUES ('Apprendre à lire les chiffres arabes - Introduction/Initiation', 'Un exercice à trous', 'L''enfant doit savoir lire les chiffres arabes', 'Un &lt;nombre&gt; est écrit en chiffres &lt;arabes&gt; ou en lettres &lt;latines&gt;', 'T', '2', 'CP', 'DL', 'I');</v>
      </c>
    </row>
    <row r="465" spans="1:15" s="87" customFormat="1" ht="87" x14ac:dyDescent="0.35">
      <c r="A465" s="12" t="s">
        <v>77</v>
      </c>
      <c r="B465" s="85" t="s">
        <v>716</v>
      </c>
      <c r="C465" s="9" t="str">
        <f t="shared" si="28"/>
        <v>CP-DL</v>
      </c>
      <c r="D465" s="85" t="s">
        <v>87</v>
      </c>
      <c r="E465" s="85" t="str">
        <f>VLOOKUP(D465,'Phase apprent &amp; Nature activ'!A$11:B$14,2,0)</f>
        <v>Manipulation/Entrainement</v>
      </c>
      <c r="F465" s="85">
        <v>1</v>
      </c>
      <c r="G465" s="85" t="s">
        <v>735</v>
      </c>
      <c r="H465" s="85" t="str">
        <f t="shared" si="29"/>
        <v>CP-DL-M-1-B1</v>
      </c>
      <c r="I465" s="48" t="str">
        <f>CONCATENATE(VLOOKUP(CONCATENATE(A465,"-",B465,"-",D465,"-",F465),'Activités par classe-leçon-nat'!G:H,2,0)," - ",E465)</f>
        <v>Apprendre à déchiffrer les symboles numériques (points, traits), puis les chiffres arabes; en manipulant des dés, des dominos, des cubes avec les chiffres arabes - Manipulation/Entrainement</v>
      </c>
      <c r="J465" s="48" t="str">
        <f>VLOOKUP(CONCATENATE($A465,"-",$B465,"-",$D465,"-",$F465),'Activités par classe-leçon-nat'!G:J,3,0)</f>
        <v>L'enfant doit savoir lire les chiffres écrits sur un dé, d'abord en les comptant</v>
      </c>
      <c r="K465" s="48" t="str">
        <f>VLOOKUP(G465,'Type Exo'!A:C,3,0)</f>
        <v>Exercice où il faut trouver la bonne réponse parmi 2 possibles</v>
      </c>
      <c r="L465" s="48" t="s">
        <v>991</v>
      </c>
      <c r="M465" s="48">
        <f>IF(NOT(ISNA(VLOOKUP(CONCATENATE($H465,"-",$G465),'Question ClasseLeçonActTyprep'!$I:$L,4,0))), VLOOKUP(CONCATENATE($H465,"-",$G465),'Question ClasseLeçonActTyprep'!$I:$L,4,0), IF(NOT(ISNA(VLOOKUP(CONCATENATE(MID($H465,1,LEN($H465)-2),"--*",$G465),'Question ClasseLeçonActTyprep'!$I:$L,4,0))), VLOOKUP(CONCATENATE(MID($H465,1,LEN($H465)-2),"--*",$G465),'Question ClasseLeçonActTyprep'!$I:$L,4,0), IF(NOT(ISNA(VLOOKUP(CONCATENATE(MID($H465,1,LEN($H465)-4),"---*",$G465),'Question ClasseLeçonActTyprep'!$I:$L,4,0))), VLOOKUP(CONCATENATE(MID($H465,1,LEN($H465)-4),"---*",$G465),'Question ClasseLeçonActTyprep'!$I:$L,4,0), IF(NOT(ISNA(VLOOKUP(CONCATENATE(MID($H465,1,LEN($H465)-5),"----*",$G465),'Question ClasseLeçonActTyprep'!$I:$L,4,0))), VLOOKUP(CONCATENATE(MID($H465,1,LEN($H465)-6),"----*",$G465),'Question ClasseLeçonActTyprep'!$I:$L,4,0), 0))))</f>
        <v>0</v>
      </c>
      <c r="N465" s="86" t="str">
        <f t="shared" si="30"/>
        <v>Ce dé indique la valeur ?</v>
      </c>
      <c r="O465"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'Exercice où il faut trouver la bonne réponse parmi 2 possibles', 'L''enfant doit savoir lire les chiffres écrits sur un dé, d''abord en les comptant', 'Ce dé indique la valeur ?', 'B1', '1', 'CP', 'DL', 'M');</v>
      </c>
    </row>
    <row r="466" spans="1:15" s="87" customFormat="1" ht="87" x14ac:dyDescent="0.35">
      <c r="A466" s="12" t="s">
        <v>77</v>
      </c>
      <c r="B466" s="85" t="s">
        <v>716</v>
      </c>
      <c r="C466" s="9" t="str">
        <f t="shared" si="28"/>
        <v>CP-DL</v>
      </c>
      <c r="D466" s="85" t="s">
        <v>87</v>
      </c>
      <c r="E466" s="85" t="str">
        <f>VLOOKUP(D466,'Phase apprent &amp; Nature activ'!A$11:B$14,2,0)</f>
        <v>Manipulation/Entrainement</v>
      </c>
      <c r="F466" s="85">
        <v>1</v>
      </c>
      <c r="G466" s="85" t="s">
        <v>951</v>
      </c>
      <c r="H466" s="85" t="str">
        <f t="shared" si="29"/>
        <v>CP-DL-M-1-B2</v>
      </c>
      <c r="I466" s="48" t="str">
        <f>CONCATENATE(VLOOKUP(CONCATENATE(A466,"-",B466,"-",D466,"-",F466),'Activités par classe-leçon-nat'!G:H,2,0)," - ",E466)</f>
        <v>Apprendre à déchiffrer les symboles numériques (points, traits), puis les chiffres arabes; en manipulant des dés, des dominos, des cubes avec les chiffres arabes - Manipulation/Entrainement</v>
      </c>
      <c r="J466" s="48" t="str">
        <f>VLOOKUP(CONCATENATE($A466,"-",$B466,"-",$D466,"-",$F466),'Activités par classe-leçon-nat'!G:J,3,0)</f>
        <v>L'enfant doit savoir lire les chiffres écrits sur un dé, d'abord en les comptant</v>
      </c>
      <c r="K466" s="48" t="str">
        <f>VLOOKUP(G466,'Type Exo'!A:C,3,0)</f>
        <v>Exercice où il faut trouver la bonne réponse parmi 2 possibles (question alternative)</v>
      </c>
      <c r="L466" s="48" t="s">
        <v>1000</v>
      </c>
      <c r="M466" s="48">
        <f>IF(NOT(ISNA(VLOOKUP(CONCATENATE($H466,"-",$G466),'Question ClasseLeçonActTyprep'!$I:$L,4,0))), VLOOKUP(CONCATENATE($H466,"-",$G466),'Question ClasseLeçonActTyprep'!$I:$L,4,0), IF(NOT(ISNA(VLOOKUP(CONCATENATE(MID($H466,1,LEN($H466)-2),"--*",$G466),'Question ClasseLeçonActTyprep'!$I:$L,4,0))), VLOOKUP(CONCATENATE(MID($H466,1,LEN($H466)-2),"--*",$G466),'Question ClasseLeçonActTyprep'!$I:$L,4,0), IF(NOT(ISNA(VLOOKUP(CONCATENATE(MID($H466,1,LEN($H466)-4),"---*",$G466),'Question ClasseLeçonActTyprep'!$I:$L,4,0))), VLOOKUP(CONCATENATE(MID($H466,1,LEN($H466)-4),"---*",$G466),'Question ClasseLeçonActTyprep'!$I:$L,4,0), IF(NOT(ISNA(VLOOKUP(CONCATENATE(MID($H466,1,LEN($H466)-5),"----*",$G466),'Question ClasseLeçonActTyprep'!$I:$L,4,0))), VLOOKUP(CONCATENATE(MID($H466,1,LEN($H466)-6),"----*",$G466),'Question ClasseLeçonActTyprep'!$I:$L,4,0), 0))))</f>
        <v>0</v>
      </c>
      <c r="N466" s="86" t="str">
        <f t="shared" si="30"/>
        <v>Quelle valeur n'est pas représentée sur ces dés ?</v>
      </c>
      <c r="O466"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'Exercice où il faut trouver la bonne réponse parmi 2 possibles (question alternative)', 'L''enfant doit savoir lire les chiffres écrits sur un dé, d''abord en les comptant', 'Quelle valeur n''est pas représentée sur ces dés ?', 'B2', '1', 'CP', 'DL', 'M');</v>
      </c>
    </row>
    <row r="467" spans="1:15" s="87" customFormat="1" ht="72.5" x14ac:dyDescent="0.35">
      <c r="A467" s="12" t="s">
        <v>77</v>
      </c>
      <c r="B467" s="85" t="s">
        <v>716</v>
      </c>
      <c r="C467" s="9" t="str">
        <f t="shared" si="28"/>
        <v>CP-DL</v>
      </c>
      <c r="D467" s="85" t="s">
        <v>87</v>
      </c>
      <c r="E467" s="85" t="str">
        <f>VLOOKUP(D467,'Phase apprent &amp; Nature activ'!A$11:B$14,2,0)</f>
        <v>Manipulation/Entrainement</v>
      </c>
      <c r="F467" s="85">
        <v>1</v>
      </c>
      <c r="G467" s="85" t="s">
        <v>952</v>
      </c>
      <c r="H467" s="85" t="str">
        <f t="shared" si="29"/>
        <v>CP-DL-M-1-Q1</v>
      </c>
      <c r="I467" s="48" t="str">
        <f>CONCATENATE(VLOOKUP(CONCATENATE(A467,"-",B467,"-",D467,"-",F467),'Activités par classe-leçon-nat'!G:H,2,0)," - ",E467)</f>
        <v>Apprendre à déchiffrer les symboles numériques (points, traits), puis les chiffres arabes; en manipulant des dés, des dominos, des cubes avec les chiffres arabes - Manipulation/Entrainement</v>
      </c>
      <c r="J467" s="48" t="str">
        <f>VLOOKUP(CONCATENATE($A467,"-",$B467,"-",$D467,"-",$F467),'Activités par classe-leçon-nat'!G:J,3,0)</f>
        <v>L'enfant doit savoir lire les chiffres écrits sur un dé, d'abord en les comptant</v>
      </c>
      <c r="K467" s="48" t="str">
        <f>VLOOKUP(G467,'Type Exo'!A:C,3,0)</f>
        <v>Un exercice de type QCM</v>
      </c>
      <c r="L467" s="48" t="s">
        <v>991</v>
      </c>
      <c r="M467" s="48">
        <f>IF(NOT(ISNA(VLOOKUP(CONCATENATE($H467,"-",$G467),'Question ClasseLeçonActTyprep'!$I:$L,4,0))), VLOOKUP(CONCATENATE($H467,"-",$G467),'Question ClasseLeçonActTyprep'!$I:$L,4,0), IF(NOT(ISNA(VLOOKUP(CONCATENATE(MID($H467,1,LEN($H467)-2),"--*",$G467),'Question ClasseLeçonActTyprep'!$I:$L,4,0))), VLOOKUP(CONCATENATE(MID($H467,1,LEN($H467)-2),"--*",$G467),'Question ClasseLeçonActTyprep'!$I:$L,4,0), IF(NOT(ISNA(VLOOKUP(CONCATENATE(MID($H467,1,LEN($H467)-4),"---*",$G467),'Question ClasseLeçonActTyprep'!$I:$L,4,0))), VLOOKUP(CONCATENATE(MID($H467,1,LEN($H467)-4),"---*",$G467),'Question ClasseLeçonActTyprep'!$I:$L,4,0), IF(NOT(ISNA(VLOOKUP(CONCATENATE(MID($H467,1,LEN($H467)-5),"----*",$G467),'Question ClasseLeçonActTyprep'!$I:$L,4,0))), VLOOKUP(CONCATENATE(MID($H467,1,LEN($H467)-6),"----*",$G467),'Question ClasseLeçonActTyprep'!$I:$L,4,0), 0))))</f>
        <v>0</v>
      </c>
      <c r="N467" s="86" t="str">
        <f t="shared" si="30"/>
        <v>Ce dé indique la valeur ?</v>
      </c>
      <c r="O467"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de type QCM', 'L''enfant doit savoir lire les chiffres écrits sur un dé, d''abord en les comptant', 'Ce dé indique la valeur ?', 'Q1', '1', 'CP', 'DL', 'M');</v>
      </c>
    </row>
    <row r="468" spans="1:15" s="87" customFormat="1" ht="87" x14ac:dyDescent="0.35">
      <c r="A468" s="12" t="s">
        <v>77</v>
      </c>
      <c r="B468" s="85" t="s">
        <v>716</v>
      </c>
      <c r="C468" s="9" t="str">
        <f t="shared" si="28"/>
        <v>CP-DL</v>
      </c>
      <c r="D468" s="85" t="s">
        <v>87</v>
      </c>
      <c r="E468" s="85" t="str">
        <f>VLOOKUP(D468,'Phase apprent &amp; Nature activ'!A$11:B$14,2,0)</f>
        <v>Manipulation/Entrainement</v>
      </c>
      <c r="F468" s="85">
        <v>1</v>
      </c>
      <c r="G468" s="85" t="s">
        <v>953</v>
      </c>
      <c r="H468" s="85" t="str">
        <f t="shared" si="29"/>
        <v>CP-DL-M-1-Q2</v>
      </c>
      <c r="I468" s="48" t="str">
        <f>CONCATENATE(VLOOKUP(CONCATENATE(A468,"-",B468,"-",D468,"-",F468),'Activités par classe-leçon-nat'!G:H,2,0)," - ",E468)</f>
        <v>Apprendre à déchiffrer les symboles numériques (points, traits), puis les chiffres arabes; en manipulant des dés, des dominos, des cubes avec les chiffres arabes - Manipulation/Entrainement</v>
      </c>
      <c r="J468" s="48" t="str">
        <f>VLOOKUP(CONCATENATE($A468,"-",$B468,"-",$D468,"-",$F468),'Activités par classe-leçon-nat'!G:J,3,0)</f>
        <v>L'enfant doit savoir lire les chiffres écrits sur un dé, d'abord en les comptant</v>
      </c>
      <c r="K468" s="48" t="str">
        <f>VLOOKUP(G468,'Type Exo'!A:C,3,0)</f>
        <v>Un exercice de type QCM (question alternative / trouver l'intrus)</v>
      </c>
      <c r="L468" s="48" t="s">
        <v>1000</v>
      </c>
      <c r="M468" s="48">
        <f>IF(NOT(ISNA(VLOOKUP(CONCATENATE($H468,"-",$G468),'Question ClasseLeçonActTyprep'!$I:$L,4,0))), VLOOKUP(CONCATENATE($H468,"-",$G468),'Question ClasseLeçonActTyprep'!$I:$L,4,0), IF(NOT(ISNA(VLOOKUP(CONCATENATE(MID($H468,1,LEN($H468)-2),"--*",$G468),'Question ClasseLeçonActTyprep'!$I:$L,4,0))), VLOOKUP(CONCATENATE(MID($H468,1,LEN($H468)-2),"--*",$G468),'Question ClasseLeçonActTyprep'!$I:$L,4,0), IF(NOT(ISNA(VLOOKUP(CONCATENATE(MID($H468,1,LEN($H468)-4),"---*",$G468),'Question ClasseLeçonActTyprep'!$I:$L,4,0))), VLOOKUP(CONCATENATE(MID($H468,1,LEN($H468)-4),"---*",$G468),'Question ClasseLeçonActTyprep'!$I:$L,4,0), IF(NOT(ISNA(VLOOKUP(CONCATENATE(MID($H468,1,LEN($H468)-5),"----*",$G468),'Question ClasseLeçonActTyprep'!$I:$L,4,0))), VLOOKUP(CONCATENATE(MID($H468,1,LEN($H468)-6),"----*",$G468),'Question ClasseLeçonActTyprep'!$I:$L,4,0), 0))))</f>
        <v>0</v>
      </c>
      <c r="N468" s="86" t="str">
        <f t="shared" si="30"/>
        <v>Quelle valeur n'est pas représentée sur ces dés ?</v>
      </c>
      <c r="O468"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de type QCM (question alternative / trouver l''intrus)', 'L''enfant doit savoir lire les chiffres écrits sur un dé, d''abord en les comptant', 'Quelle valeur n''est pas représentée sur ces dés ?', 'Q2', '1', 'CP', 'DL', 'M');</v>
      </c>
    </row>
    <row r="469" spans="1:15" s="87" customFormat="1" ht="72.5" x14ac:dyDescent="0.35">
      <c r="A469" s="12" t="s">
        <v>77</v>
      </c>
      <c r="B469" s="85" t="s">
        <v>716</v>
      </c>
      <c r="C469" s="9" t="str">
        <f t="shared" si="28"/>
        <v>CP-DL</v>
      </c>
      <c r="D469" s="85" t="s">
        <v>87</v>
      </c>
      <c r="E469" s="85" t="str">
        <f>VLOOKUP(D469,'Phase apprent &amp; Nature activ'!A$11:B$14,2,0)</f>
        <v>Manipulation/Entrainement</v>
      </c>
      <c r="F469" s="85">
        <v>1</v>
      </c>
      <c r="G469" s="85" t="s">
        <v>87</v>
      </c>
      <c r="H469" s="85" t="str">
        <f t="shared" si="29"/>
        <v>CP-DL-M-1-M</v>
      </c>
      <c r="I469" s="48" t="str">
        <f>CONCATENATE(VLOOKUP(CONCATENATE(A469,"-",B469,"-",D469,"-",F469),'Activités par classe-leçon-nat'!G:H,2,0)," - ",E469)</f>
        <v>Apprendre à déchiffrer les symboles numériques (points, traits), puis les chiffres arabes; en manipulant des dés, des dominos, des cubes avec les chiffres arabes - Manipulation/Entrainement</v>
      </c>
      <c r="J469" s="48" t="str">
        <f>VLOOKUP(CONCATENATE($A469,"-",$B469,"-",$D469,"-",$F469),'Activités par classe-leçon-nat'!G:J,3,0)</f>
        <v>L'enfant doit savoir lire les chiffres écrits sur un dé, d'abord en les comptant</v>
      </c>
      <c r="K469" s="48" t="str">
        <f>VLOOKUP(G469,'Type Exo'!A:C,3,0)</f>
        <v>Un exercice de type Memory</v>
      </c>
      <c r="L469" s="48" t="s">
        <v>993</v>
      </c>
      <c r="M469" s="48">
        <f>IF(NOT(ISNA(VLOOKUP(CONCATENATE($H469,"-",$G469),'Question ClasseLeçonActTyprep'!$I:$L,4,0))), VLOOKUP(CONCATENATE($H469,"-",$G469),'Question ClasseLeçonActTyprep'!$I:$L,4,0), IF(NOT(ISNA(VLOOKUP(CONCATENATE(MID($H469,1,LEN($H469)-2),"--*",$G469),'Question ClasseLeçonActTyprep'!$I:$L,4,0))), VLOOKUP(CONCATENATE(MID($H469,1,LEN($H469)-2),"--*",$G469),'Question ClasseLeçonActTyprep'!$I:$L,4,0), IF(NOT(ISNA(VLOOKUP(CONCATENATE(MID($H469,1,LEN($H469)-4),"---*",$G469),'Question ClasseLeçonActTyprep'!$I:$L,4,0))), VLOOKUP(CONCATENATE(MID($H469,1,LEN($H469)-4),"---*",$G469),'Question ClasseLeçonActTyprep'!$I:$L,4,0), IF(NOT(ISNA(VLOOKUP(CONCATENATE(MID($H469,1,LEN($H469)-5),"----*",$G469),'Question ClasseLeçonActTyprep'!$I:$L,4,0))), VLOOKUP(CONCATENATE(MID($H469,1,LEN($H469)-6),"----*",$G469),'Question ClasseLeçonActTyprep'!$I:$L,4,0), 0))))</f>
        <v>0</v>
      </c>
      <c r="N469" s="86" t="str">
        <f t="shared" si="30"/>
        <v>Associe les cartes qui représentent le même nombre</v>
      </c>
      <c r="O469"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de type Memory', 'L''enfant doit savoir lire les chiffres écrits sur un dé, d''abord en les comptant', 'Associe les cartes qui représentent le même nombre', 'M', '1', 'CP', 'DL', 'M');</v>
      </c>
    </row>
    <row r="470" spans="1:15" s="87" customFormat="1" ht="72.5" x14ac:dyDescent="0.35">
      <c r="A470" s="12" t="s">
        <v>77</v>
      </c>
      <c r="B470" s="85" t="s">
        <v>716</v>
      </c>
      <c r="C470" s="9" t="str">
        <f t="shared" si="28"/>
        <v>CP-DL</v>
      </c>
      <c r="D470" s="85" t="s">
        <v>87</v>
      </c>
      <c r="E470" s="85" t="str">
        <f>VLOOKUP(D470,'Phase apprent &amp; Nature activ'!A$11:B$14,2,0)</f>
        <v>Manipulation/Entrainement</v>
      </c>
      <c r="F470" s="85">
        <v>1</v>
      </c>
      <c r="G470" s="85" t="s">
        <v>628</v>
      </c>
      <c r="H470" s="85" t="str">
        <f t="shared" si="29"/>
        <v>CP-DL-M-1-P</v>
      </c>
      <c r="I470" s="48" t="str">
        <f>CONCATENATE(VLOOKUP(CONCATENATE(A470,"-",B470,"-",D470,"-",F470),'Activités par classe-leçon-nat'!G:H,2,0)," - ",E470)</f>
        <v>Apprendre à déchiffrer les symboles numériques (points, traits), puis les chiffres arabes; en manipulant des dés, des dominos, des cubes avec les chiffres arabes - Manipulation/Entrainement</v>
      </c>
      <c r="J470" s="48" t="str">
        <f>VLOOKUP(CONCATENATE($A470,"-",$B470,"-",$D470,"-",$F470),'Activités par classe-leçon-nat'!G:J,3,0)</f>
        <v>L'enfant doit savoir lire les chiffres écrits sur un dé, d'abord en les comptant</v>
      </c>
      <c r="K470" s="48" t="str">
        <f>VLOOKUP(G470,'Type Exo'!A:C,3,0)</f>
        <v>Un exercice où il faut relier des items entre eux par paire</v>
      </c>
      <c r="L470" s="48" t="s">
        <v>994</v>
      </c>
      <c r="M470" s="48">
        <f>IF(NOT(ISNA(VLOOKUP(CONCATENATE($H470,"-",$G470),'Question ClasseLeçonActTyprep'!$I:$L,4,0))), VLOOKUP(CONCATENATE($H470,"-",$G470),'Question ClasseLeçonActTyprep'!$I:$L,4,0), IF(NOT(ISNA(VLOOKUP(CONCATENATE(MID($H470,1,LEN($H470)-2),"--*",$G470),'Question ClasseLeçonActTyprep'!$I:$L,4,0))), VLOOKUP(CONCATENATE(MID($H470,1,LEN($H470)-2),"--*",$G470),'Question ClasseLeçonActTyprep'!$I:$L,4,0), IF(NOT(ISNA(VLOOKUP(CONCATENATE(MID($H470,1,LEN($H470)-4),"---*",$G470),'Question ClasseLeçonActTyprep'!$I:$L,4,0))), VLOOKUP(CONCATENATE(MID($H470,1,LEN($H470)-4),"---*",$G470),'Question ClasseLeçonActTyprep'!$I:$L,4,0), IF(NOT(ISNA(VLOOKUP(CONCATENATE(MID($H470,1,LEN($H470)-5),"----*",$G470),'Question ClasseLeçonActTyprep'!$I:$L,4,0))), VLOOKUP(CONCATENATE(MID($H470,1,LEN($H470)-6),"----*",$G470),'Question ClasseLeçonActTyprep'!$I:$L,4,0), 0))))</f>
        <v>0</v>
      </c>
      <c r="N470" s="86" t="str">
        <f t="shared" si="30"/>
        <v>Relie les dés avec leur valeur</v>
      </c>
      <c r="O470"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où il faut relier des items entre eux par paire', 'L''enfant doit savoir lire les chiffres écrits sur un dé, d''abord en les comptant', 'Relie les dés avec leur valeur', 'P', '1', 'CP', 'DL', 'M');</v>
      </c>
    </row>
    <row r="471" spans="1:15" s="87" customFormat="1" ht="87" x14ac:dyDescent="0.35">
      <c r="A471" s="12" t="s">
        <v>77</v>
      </c>
      <c r="B471" s="85" t="s">
        <v>716</v>
      </c>
      <c r="C471" s="9" t="str">
        <f t="shared" si="28"/>
        <v>CP-DL</v>
      </c>
      <c r="D471" s="85" t="s">
        <v>87</v>
      </c>
      <c r="E471" s="85" t="str">
        <f>VLOOKUP(D471,'Phase apprent &amp; Nature activ'!A$11:B$14,2,0)</f>
        <v>Manipulation/Entrainement</v>
      </c>
      <c r="F471" s="85">
        <v>1</v>
      </c>
      <c r="G471" s="85" t="s">
        <v>835</v>
      </c>
      <c r="H471" s="85" t="str">
        <f t="shared" si="29"/>
        <v>CP-DL-M-1-T</v>
      </c>
      <c r="I471" s="48" t="str">
        <f>CONCATENATE(VLOOKUP(CONCATENATE(A471,"-",B471,"-",D471,"-",F471),'Activités par classe-leçon-nat'!G:H,2,0)," - ",E471)</f>
        <v>Apprendre à déchiffrer les symboles numériques (points, traits), puis les chiffres arabes; en manipulant des dés, des dominos, des cubes avec les chiffres arabes - Manipulation/Entrainement</v>
      </c>
      <c r="J471" s="48" t="str">
        <f>VLOOKUP(CONCATENATE($A471,"-",$B471,"-",$D471,"-",$F471),'Activités par classe-leçon-nat'!G:J,3,0)</f>
        <v>L'enfant doit savoir lire les chiffres écrits sur un dé, d'abord en les comptant</v>
      </c>
      <c r="K471" s="48" t="str">
        <f>VLOOKUP(G471,'Type Exo'!A:C,3,0)</f>
        <v>Un exercice à trous</v>
      </c>
      <c r="L471" s="48" t="s">
        <v>995</v>
      </c>
      <c r="M471" s="48">
        <f>IF(NOT(ISNA(VLOOKUP(CONCATENATE($H471,"-",$G471),'Question ClasseLeçonActTyprep'!$I:$L,4,0))), VLOOKUP(CONCATENATE($H471,"-",$G471),'Question ClasseLeçonActTyprep'!$I:$L,4,0), IF(NOT(ISNA(VLOOKUP(CONCATENATE(MID($H471,1,LEN($H471)-2),"--*",$G471),'Question ClasseLeçonActTyprep'!$I:$L,4,0))), VLOOKUP(CONCATENATE(MID($H471,1,LEN($H471)-2),"--*",$G471),'Question ClasseLeçonActTyprep'!$I:$L,4,0), IF(NOT(ISNA(VLOOKUP(CONCATENATE(MID($H471,1,LEN($H471)-4),"---*",$G471),'Question ClasseLeçonActTyprep'!$I:$L,4,0))), VLOOKUP(CONCATENATE(MID($H471,1,LEN($H471)-4),"---*",$G471),'Question ClasseLeçonActTyprep'!$I:$L,4,0), IF(NOT(ISNA(VLOOKUP(CONCATENATE(MID($H471,1,LEN($H471)-5),"----*",$G471),'Question ClasseLeçonActTyprep'!$I:$L,4,0))), VLOOKUP(CONCATENATE(MID($H471,1,LEN($H471)-6),"----*",$G471),'Question ClasseLeçonActTyprep'!$I:$L,4,0), 0))))</f>
        <v>0</v>
      </c>
      <c r="N471" s="86" t="str">
        <f t="shared" si="30"/>
        <v>La &lt;valeur&gt; d'un dé c'est le &lt;nombre&gt; de points sur la face du dessus</v>
      </c>
      <c r="O471"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à trous', 'L''enfant doit savoir lire les chiffres écrits sur un dé, d''abord en les comptant', 'La &lt;valeur&gt; d''un dé c''est le &lt;nombre&gt; de points sur la face du dessus', 'T', '1', 'CP', 'DL', 'M');</v>
      </c>
    </row>
    <row r="472" spans="1:15" s="87" customFormat="1" ht="87" x14ac:dyDescent="0.35">
      <c r="A472" s="12" t="s">
        <v>77</v>
      </c>
      <c r="B472" s="85" t="s">
        <v>716</v>
      </c>
      <c r="C472" s="9" t="str">
        <f t="shared" si="28"/>
        <v>CP-DL</v>
      </c>
      <c r="D472" s="85" t="s">
        <v>87</v>
      </c>
      <c r="E472" s="85" t="str">
        <f>VLOOKUP(D472,'Phase apprent &amp; Nature activ'!A$11:B$14,2,0)</f>
        <v>Manipulation/Entrainement</v>
      </c>
      <c r="F472" s="85">
        <v>2</v>
      </c>
      <c r="G472" s="85" t="s">
        <v>735</v>
      </c>
      <c r="H472" s="85" t="str">
        <f t="shared" si="29"/>
        <v>CP-DL-M-2-B1</v>
      </c>
      <c r="I472" s="48" t="str">
        <f>CONCATENATE(VLOOKUP(CONCATENATE(A472,"-",B472,"-",D472,"-",F472),'Activités par classe-leçon-nat'!G:H,2,0)," - ",E472)</f>
        <v>Apprendre à déchiffrer les symboles numériques (points, traits), puis les chiffres arabes; en manipulant des dés, des dominos, des cubes avec les chiffres arabes - Manipulation/Entrainement</v>
      </c>
      <c r="J472" s="48" t="str">
        <f>VLOOKUP(CONCATENATE($A472,"-",$B472,"-",$D472,"-",$F472),'Activités par classe-leçon-nat'!G:J,3,0)</f>
        <v>L'enfant doit savoir lire les chiffres écrits sur un domino, d'abord en les comptant</v>
      </c>
      <c r="K472" s="48" t="str">
        <f>VLOOKUP(G472,'Type Exo'!A:C,3,0)</f>
        <v>Exercice où il faut trouver la bonne réponse parmi 2 possibles</v>
      </c>
      <c r="L472" s="48" t="s">
        <v>1001</v>
      </c>
      <c r="M472" s="48">
        <f>IF(NOT(ISNA(VLOOKUP(CONCATENATE($H472,"-",$G472),'Question ClasseLeçonActTyprep'!$I:$L,4,0))), VLOOKUP(CONCATENATE($H472,"-",$G472),'Question ClasseLeçonActTyprep'!$I:$L,4,0), IF(NOT(ISNA(VLOOKUP(CONCATENATE(MID($H472,1,LEN($H472)-2),"--*",$G472),'Question ClasseLeçonActTyprep'!$I:$L,4,0))), VLOOKUP(CONCATENATE(MID($H472,1,LEN($H472)-2),"--*",$G472),'Question ClasseLeçonActTyprep'!$I:$L,4,0), IF(NOT(ISNA(VLOOKUP(CONCATENATE(MID($H472,1,LEN($H472)-4),"---*",$G472),'Question ClasseLeçonActTyprep'!$I:$L,4,0))), VLOOKUP(CONCATENATE(MID($H472,1,LEN($H472)-4),"---*",$G472),'Question ClasseLeçonActTyprep'!$I:$L,4,0), IF(NOT(ISNA(VLOOKUP(CONCATENATE(MID($H472,1,LEN($H472)-5),"----*",$G472),'Question ClasseLeçonActTyprep'!$I:$L,4,0))), VLOOKUP(CONCATENATE(MID($H472,1,LEN($H472)-6),"----*",$G472),'Question ClasseLeçonActTyprep'!$I:$L,4,0), 0))))</f>
        <v>0</v>
      </c>
      <c r="N472" s="86" t="str">
        <f t="shared" si="30"/>
        <v>Ce domino indique la valeur ?</v>
      </c>
      <c r="O472"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'Exercice où il faut trouver la bonne réponse parmi 2 possibles', 'L''enfant doit savoir lire les chiffres écrits sur un domino, d''abord en les comptant', 'Ce domino indique la valeur ?', 'B1', '2', 'CP', 'DL', 'M');</v>
      </c>
    </row>
    <row r="473" spans="1:15" s="87" customFormat="1" ht="87" x14ac:dyDescent="0.35">
      <c r="A473" s="12" t="s">
        <v>77</v>
      </c>
      <c r="B473" s="85" t="s">
        <v>716</v>
      </c>
      <c r="C473" s="9" t="str">
        <f t="shared" si="28"/>
        <v>CP-DL</v>
      </c>
      <c r="D473" s="85" t="s">
        <v>87</v>
      </c>
      <c r="E473" s="85" t="str">
        <f>VLOOKUP(D473,'Phase apprent &amp; Nature activ'!A$11:B$14,2,0)</f>
        <v>Manipulation/Entrainement</v>
      </c>
      <c r="F473" s="85">
        <v>2</v>
      </c>
      <c r="G473" s="85" t="s">
        <v>951</v>
      </c>
      <c r="H473" s="85" t="str">
        <f t="shared" si="29"/>
        <v>CP-DL-M-2-B2</v>
      </c>
      <c r="I473" s="48" t="str">
        <f>CONCATENATE(VLOOKUP(CONCATENATE(A473,"-",B473,"-",D473,"-",F473),'Activités par classe-leçon-nat'!G:H,2,0)," - ",E473)</f>
        <v>Apprendre à déchiffrer les symboles numériques (points, traits), puis les chiffres arabes; en manipulant des dés, des dominos, des cubes avec les chiffres arabes - Manipulation/Entrainement</v>
      </c>
      <c r="J473" s="48" t="str">
        <f>VLOOKUP(CONCATENATE($A473,"-",$B473,"-",$D473,"-",$F473),'Activités par classe-leçon-nat'!G:J,3,0)</f>
        <v>L'enfant doit savoir lire les chiffres écrits sur un domino, d'abord en les comptant</v>
      </c>
      <c r="K473" s="48" t="str">
        <f>VLOOKUP(G473,'Type Exo'!A:C,3,0)</f>
        <v>Exercice où il faut trouver la bonne réponse parmi 2 possibles (question alternative)</v>
      </c>
      <c r="L473" s="48" t="s">
        <v>992</v>
      </c>
      <c r="M473" s="48">
        <f>IF(NOT(ISNA(VLOOKUP(CONCATENATE($H473,"-",$G473),'Question ClasseLeçonActTyprep'!$I:$L,4,0))), VLOOKUP(CONCATENATE($H473,"-",$G473),'Question ClasseLeçonActTyprep'!$I:$L,4,0), IF(NOT(ISNA(VLOOKUP(CONCATENATE(MID($H473,1,LEN($H473)-2),"--*",$G473),'Question ClasseLeçonActTyprep'!$I:$L,4,0))), VLOOKUP(CONCATENATE(MID($H473,1,LEN($H473)-2),"--*",$G473),'Question ClasseLeçonActTyprep'!$I:$L,4,0), IF(NOT(ISNA(VLOOKUP(CONCATENATE(MID($H473,1,LEN($H473)-4),"---*",$G473),'Question ClasseLeçonActTyprep'!$I:$L,4,0))), VLOOKUP(CONCATENATE(MID($H473,1,LEN($H473)-4),"---*",$G473),'Question ClasseLeçonActTyprep'!$I:$L,4,0), IF(NOT(ISNA(VLOOKUP(CONCATENATE(MID($H473,1,LEN($H473)-5),"----*",$G473),'Question ClasseLeçonActTyprep'!$I:$L,4,0))), VLOOKUP(CONCATENATE(MID($H473,1,LEN($H473)-6),"----*",$G473),'Question ClasseLeçonActTyprep'!$I:$L,4,0), 0))))</f>
        <v>0</v>
      </c>
      <c r="N473" s="86" t="str">
        <f t="shared" si="30"/>
        <v>Quelle valeur n'est pas représentée sur ces dominos ?</v>
      </c>
      <c r="O473"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'Exercice où il faut trouver la bonne réponse parmi 2 possibles (question alternative)', 'L''enfant doit savoir lire les chiffres écrits sur un domino, d''abord en les comptant', 'Quelle valeur n''est pas représentée sur ces dominos ?', 'B2', '2', 'CP', 'DL', 'M');</v>
      </c>
    </row>
    <row r="474" spans="1:15" s="87" customFormat="1" ht="72.5" x14ac:dyDescent="0.35">
      <c r="A474" s="12" t="s">
        <v>77</v>
      </c>
      <c r="B474" s="85" t="s">
        <v>716</v>
      </c>
      <c r="C474" s="9" t="str">
        <f t="shared" si="28"/>
        <v>CP-DL</v>
      </c>
      <c r="D474" s="85" t="s">
        <v>87</v>
      </c>
      <c r="E474" s="85" t="str">
        <f>VLOOKUP(D474,'Phase apprent &amp; Nature activ'!A$11:B$14,2,0)</f>
        <v>Manipulation/Entrainement</v>
      </c>
      <c r="F474" s="85">
        <v>2</v>
      </c>
      <c r="G474" s="85" t="s">
        <v>952</v>
      </c>
      <c r="H474" s="85" t="str">
        <f t="shared" si="29"/>
        <v>CP-DL-M-2-Q1</v>
      </c>
      <c r="I474" s="48" t="str">
        <f>CONCATENATE(VLOOKUP(CONCATENATE(A474,"-",B474,"-",D474,"-",F474),'Activités par classe-leçon-nat'!G:H,2,0)," - ",E474)</f>
        <v>Apprendre à déchiffrer les symboles numériques (points, traits), puis les chiffres arabes; en manipulant des dés, des dominos, des cubes avec les chiffres arabes - Manipulation/Entrainement</v>
      </c>
      <c r="J474" s="48" t="str">
        <f>VLOOKUP(CONCATENATE($A474,"-",$B474,"-",$D474,"-",$F474),'Activités par classe-leçon-nat'!G:J,3,0)</f>
        <v>L'enfant doit savoir lire les chiffres écrits sur un domino, d'abord en les comptant</v>
      </c>
      <c r="K474" s="48" t="str">
        <f>VLOOKUP(G474,'Type Exo'!A:C,3,0)</f>
        <v>Un exercice de type QCM</v>
      </c>
      <c r="L474" s="48" t="s">
        <v>1001</v>
      </c>
      <c r="M474" s="48">
        <f>IF(NOT(ISNA(VLOOKUP(CONCATENATE($H474,"-",$G474),'Question ClasseLeçonActTyprep'!$I:$L,4,0))), VLOOKUP(CONCATENATE($H474,"-",$G474),'Question ClasseLeçonActTyprep'!$I:$L,4,0), IF(NOT(ISNA(VLOOKUP(CONCATENATE(MID($H474,1,LEN($H474)-2),"--*",$G474),'Question ClasseLeçonActTyprep'!$I:$L,4,0))), VLOOKUP(CONCATENATE(MID($H474,1,LEN($H474)-2),"--*",$G474),'Question ClasseLeçonActTyprep'!$I:$L,4,0), IF(NOT(ISNA(VLOOKUP(CONCATENATE(MID($H474,1,LEN($H474)-4),"---*",$G474),'Question ClasseLeçonActTyprep'!$I:$L,4,0))), VLOOKUP(CONCATENATE(MID($H474,1,LEN($H474)-4),"---*",$G474),'Question ClasseLeçonActTyprep'!$I:$L,4,0), IF(NOT(ISNA(VLOOKUP(CONCATENATE(MID($H474,1,LEN($H474)-5),"----*",$G474),'Question ClasseLeçonActTyprep'!$I:$L,4,0))), VLOOKUP(CONCATENATE(MID($H474,1,LEN($H474)-6),"----*",$G474),'Question ClasseLeçonActTyprep'!$I:$L,4,0), 0))))</f>
        <v>0</v>
      </c>
      <c r="N474" s="86" t="str">
        <f t="shared" si="30"/>
        <v>Ce domino indique la valeur ?</v>
      </c>
      <c r="O474"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de type QCM', 'L''enfant doit savoir lire les chiffres écrits sur un domino, d''abord en les comptant', 'Ce domino indique la valeur ?', 'Q1', '2', 'CP', 'DL', 'M');</v>
      </c>
    </row>
    <row r="475" spans="1:15" s="87" customFormat="1" ht="87" x14ac:dyDescent="0.35">
      <c r="A475" s="12" t="s">
        <v>77</v>
      </c>
      <c r="B475" s="85" t="s">
        <v>716</v>
      </c>
      <c r="C475" s="9" t="str">
        <f t="shared" si="28"/>
        <v>CP-DL</v>
      </c>
      <c r="D475" s="85" t="s">
        <v>87</v>
      </c>
      <c r="E475" s="85" t="str">
        <f>VLOOKUP(D475,'Phase apprent &amp; Nature activ'!A$11:B$14,2,0)</f>
        <v>Manipulation/Entrainement</v>
      </c>
      <c r="F475" s="85">
        <v>2</v>
      </c>
      <c r="G475" s="85" t="s">
        <v>953</v>
      </c>
      <c r="H475" s="85" t="str">
        <f t="shared" si="29"/>
        <v>CP-DL-M-2-Q2</v>
      </c>
      <c r="I475" s="48" t="str">
        <f>CONCATENATE(VLOOKUP(CONCATENATE(A475,"-",B475,"-",D475,"-",F475),'Activités par classe-leçon-nat'!G:H,2,0)," - ",E475)</f>
        <v>Apprendre à déchiffrer les symboles numériques (points, traits), puis les chiffres arabes; en manipulant des dés, des dominos, des cubes avec les chiffres arabes - Manipulation/Entrainement</v>
      </c>
      <c r="J475" s="48" t="str">
        <f>VLOOKUP(CONCATENATE($A475,"-",$B475,"-",$D475,"-",$F475),'Activités par classe-leçon-nat'!G:J,3,0)</f>
        <v>L'enfant doit savoir lire les chiffres écrits sur un domino, d'abord en les comptant</v>
      </c>
      <c r="K475" s="48" t="str">
        <f>VLOOKUP(G475,'Type Exo'!A:C,3,0)</f>
        <v>Un exercice de type QCM (question alternative / trouver l'intrus)</v>
      </c>
      <c r="L475" s="48" t="s">
        <v>992</v>
      </c>
      <c r="M475" s="48">
        <f>IF(NOT(ISNA(VLOOKUP(CONCATENATE($H475,"-",$G475),'Question ClasseLeçonActTyprep'!$I:$L,4,0))), VLOOKUP(CONCATENATE($H475,"-",$G475),'Question ClasseLeçonActTyprep'!$I:$L,4,0), IF(NOT(ISNA(VLOOKUP(CONCATENATE(MID($H475,1,LEN($H475)-2),"--*",$G475),'Question ClasseLeçonActTyprep'!$I:$L,4,0))), VLOOKUP(CONCATENATE(MID($H475,1,LEN($H475)-2),"--*",$G475),'Question ClasseLeçonActTyprep'!$I:$L,4,0), IF(NOT(ISNA(VLOOKUP(CONCATENATE(MID($H475,1,LEN($H475)-4),"---*",$G475),'Question ClasseLeçonActTyprep'!$I:$L,4,0))), VLOOKUP(CONCATENATE(MID($H475,1,LEN($H475)-4),"---*",$G475),'Question ClasseLeçonActTyprep'!$I:$L,4,0), IF(NOT(ISNA(VLOOKUP(CONCATENATE(MID($H475,1,LEN($H475)-5),"----*",$G475),'Question ClasseLeçonActTyprep'!$I:$L,4,0))), VLOOKUP(CONCATENATE(MID($H475,1,LEN($H475)-6),"----*",$G475),'Question ClasseLeçonActTyprep'!$I:$L,4,0), 0))))</f>
        <v>0</v>
      </c>
      <c r="N475" s="86" t="str">
        <f t="shared" si="30"/>
        <v>Quelle valeur n'est pas représentée sur ces dominos ?</v>
      </c>
      <c r="O475"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de type QCM (question alternative / trouver l''intrus)', 'L''enfant doit savoir lire les chiffres écrits sur un domino, d''abord en les comptant', 'Quelle valeur n''est pas représentée sur ces dominos ?', 'Q2', '2', 'CP', 'DL', 'M');</v>
      </c>
    </row>
    <row r="476" spans="1:15" s="87" customFormat="1" ht="87" x14ac:dyDescent="0.35">
      <c r="A476" s="12" t="s">
        <v>77</v>
      </c>
      <c r="B476" s="85" t="s">
        <v>716</v>
      </c>
      <c r="C476" s="9" t="str">
        <f t="shared" si="28"/>
        <v>CP-DL</v>
      </c>
      <c r="D476" s="85" t="s">
        <v>87</v>
      </c>
      <c r="E476" s="85" t="str">
        <f>VLOOKUP(D476,'Phase apprent &amp; Nature activ'!A$11:B$14,2,0)</f>
        <v>Manipulation/Entrainement</v>
      </c>
      <c r="F476" s="85">
        <v>2</v>
      </c>
      <c r="G476" s="85" t="s">
        <v>87</v>
      </c>
      <c r="H476" s="85" t="str">
        <f t="shared" si="29"/>
        <v>CP-DL-M-2-M</v>
      </c>
      <c r="I476" s="48" t="str">
        <f>CONCATENATE(VLOOKUP(CONCATENATE(A476,"-",B476,"-",D476,"-",F476),'Activités par classe-leçon-nat'!G:H,2,0)," - ",E476)</f>
        <v>Apprendre à déchiffrer les symboles numériques (points, traits), puis les chiffres arabes; en manipulant des dés, des dominos, des cubes avec les chiffres arabes - Manipulation/Entrainement</v>
      </c>
      <c r="J476" s="48" t="str">
        <f>VLOOKUP(CONCATENATE($A476,"-",$B476,"-",$D476,"-",$F476),'Activités par classe-leçon-nat'!G:J,3,0)</f>
        <v>L'enfant doit savoir lire les chiffres écrits sur un domino, d'abord en les comptant</v>
      </c>
      <c r="K476" s="48" t="str">
        <f>VLOOKUP(G476,'Type Exo'!A:C,3,0)</f>
        <v>Un exercice de type Memory</v>
      </c>
      <c r="L476" s="48" t="s">
        <v>993</v>
      </c>
      <c r="M476" s="48">
        <f>IF(NOT(ISNA(VLOOKUP(CONCATENATE($H476,"-",$G476),'Question ClasseLeçonActTyprep'!$I:$L,4,0))), VLOOKUP(CONCATENATE($H476,"-",$G476),'Question ClasseLeçonActTyprep'!$I:$L,4,0), IF(NOT(ISNA(VLOOKUP(CONCATENATE(MID($H476,1,LEN($H476)-2),"--*",$G476),'Question ClasseLeçonActTyprep'!$I:$L,4,0))), VLOOKUP(CONCATENATE(MID($H476,1,LEN($H476)-2),"--*",$G476),'Question ClasseLeçonActTyprep'!$I:$L,4,0), IF(NOT(ISNA(VLOOKUP(CONCATENATE(MID($H476,1,LEN($H476)-4),"---*",$G476),'Question ClasseLeçonActTyprep'!$I:$L,4,0))), VLOOKUP(CONCATENATE(MID($H476,1,LEN($H476)-4),"---*",$G476),'Question ClasseLeçonActTyprep'!$I:$L,4,0), IF(NOT(ISNA(VLOOKUP(CONCATENATE(MID($H476,1,LEN($H476)-5),"----*",$G476),'Question ClasseLeçonActTyprep'!$I:$L,4,0))), VLOOKUP(CONCATENATE(MID($H476,1,LEN($H476)-6),"----*",$G476),'Question ClasseLeçonActTyprep'!$I:$L,4,0), 0))))</f>
        <v>0</v>
      </c>
      <c r="N476" s="86" t="str">
        <f t="shared" si="30"/>
        <v>Associe les cartes qui représentent le même nombre</v>
      </c>
      <c r="O476"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de type Memory', 'L''enfant doit savoir lire les chiffres écrits sur un domino, d''abord en les comptant', 'Associe les cartes qui représentent le même nombre', 'M', '2', 'CP', 'DL', 'M');</v>
      </c>
    </row>
    <row r="477" spans="1:15" s="87" customFormat="1" ht="87" x14ac:dyDescent="0.35">
      <c r="A477" s="12" t="s">
        <v>77</v>
      </c>
      <c r="B477" s="85" t="s">
        <v>716</v>
      </c>
      <c r="C477" s="9" t="str">
        <f t="shared" si="28"/>
        <v>CP-DL</v>
      </c>
      <c r="D477" s="85" t="s">
        <v>87</v>
      </c>
      <c r="E477" s="85" t="str">
        <f>VLOOKUP(D477,'Phase apprent &amp; Nature activ'!A$11:B$14,2,0)</f>
        <v>Manipulation/Entrainement</v>
      </c>
      <c r="F477" s="85">
        <v>2</v>
      </c>
      <c r="G477" s="85" t="s">
        <v>628</v>
      </c>
      <c r="H477" s="85" t="str">
        <f t="shared" si="29"/>
        <v>CP-DL-M-2-P</v>
      </c>
      <c r="I477" s="48" t="str">
        <f>CONCATENATE(VLOOKUP(CONCATENATE(A477,"-",B477,"-",D477,"-",F477),'Activités par classe-leçon-nat'!G:H,2,0)," - ",E477)</f>
        <v>Apprendre à déchiffrer les symboles numériques (points, traits), puis les chiffres arabes; en manipulant des dés, des dominos, des cubes avec les chiffres arabes - Manipulation/Entrainement</v>
      </c>
      <c r="J477" s="48" t="str">
        <f>VLOOKUP(CONCATENATE($A477,"-",$B477,"-",$D477,"-",$F477),'Activités par classe-leçon-nat'!G:J,3,0)</f>
        <v>L'enfant doit savoir lire les chiffres écrits sur un domino, d'abord en les comptant</v>
      </c>
      <c r="K477" s="48" t="str">
        <f>VLOOKUP(G477,'Type Exo'!A:C,3,0)</f>
        <v>Un exercice où il faut relier des items entre eux par paire</v>
      </c>
      <c r="L477" s="48" t="s">
        <v>1002</v>
      </c>
      <c r="M477" s="48">
        <f>IF(NOT(ISNA(VLOOKUP(CONCATENATE($H477,"-",$G477),'Question ClasseLeçonActTyprep'!$I:$L,4,0))), VLOOKUP(CONCATENATE($H477,"-",$G477),'Question ClasseLeçonActTyprep'!$I:$L,4,0), IF(NOT(ISNA(VLOOKUP(CONCATENATE(MID($H477,1,LEN($H477)-2),"--*",$G477),'Question ClasseLeçonActTyprep'!$I:$L,4,0))), VLOOKUP(CONCATENATE(MID($H477,1,LEN($H477)-2),"--*",$G477),'Question ClasseLeçonActTyprep'!$I:$L,4,0), IF(NOT(ISNA(VLOOKUP(CONCATENATE(MID($H477,1,LEN($H477)-4),"---*",$G477),'Question ClasseLeçonActTyprep'!$I:$L,4,0))), VLOOKUP(CONCATENATE(MID($H477,1,LEN($H477)-4),"---*",$G477),'Question ClasseLeçonActTyprep'!$I:$L,4,0), IF(NOT(ISNA(VLOOKUP(CONCATENATE(MID($H477,1,LEN($H477)-5),"----*",$G477),'Question ClasseLeçonActTyprep'!$I:$L,4,0))), VLOOKUP(CONCATENATE(MID($H477,1,LEN($H477)-6),"----*",$G477),'Question ClasseLeçonActTyprep'!$I:$L,4,0), 0))))</f>
        <v>0</v>
      </c>
      <c r="N477" s="86" t="str">
        <f t="shared" si="30"/>
        <v>Relie les dominos avec leur valeur</v>
      </c>
      <c r="O477"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où il faut relier des items entre eux par paire', 'L''enfant doit savoir lire les chiffres écrits sur un domino, d''abord en les comptant', 'Relie les dominos avec leur valeur', 'P', '2', 'CP', 'DL', 'M');</v>
      </c>
    </row>
    <row r="478" spans="1:15" s="87" customFormat="1" ht="87" x14ac:dyDescent="0.35">
      <c r="A478" s="12" t="s">
        <v>77</v>
      </c>
      <c r="B478" s="85" t="s">
        <v>716</v>
      </c>
      <c r="C478" s="9" t="str">
        <f t="shared" si="28"/>
        <v>CP-DL</v>
      </c>
      <c r="D478" s="85" t="s">
        <v>87</v>
      </c>
      <c r="E478" s="85" t="str">
        <f>VLOOKUP(D478,'Phase apprent &amp; Nature activ'!A$11:B$14,2,0)</f>
        <v>Manipulation/Entrainement</v>
      </c>
      <c r="F478" s="85">
        <v>2</v>
      </c>
      <c r="G478" s="85" t="s">
        <v>835</v>
      </c>
      <c r="H478" s="85" t="str">
        <f t="shared" si="29"/>
        <v>CP-DL-M-2-T</v>
      </c>
      <c r="I478" s="48" t="str">
        <f>CONCATENATE(VLOOKUP(CONCATENATE(A478,"-",B478,"-",D478,"-",F478),'Activités par classe-leçon-nat'!G:H,2,0)," - ",E478)</f>
        <v>Apprendre à déchiffrer les symboles numériques (points, traits), puis les chiffres arabes; en manipulant des dés, des dominos, des cubes avec les chiffres arabes - Manipulation/Entrainement</v>
      </c>
      <c r="J478" s="48" t="str">
        <f>VLOOKUP(CONCATENATE($A478,"-",$B478,"-",$D478,"-",$F478),'Activités par classe-leçon-nat'!G:J,3,0)</f>
        <v>L'enfant doit savoir lire les chiffres écrits sur un domino, d'abord en les comptant</v>
      </c>
      <c r="K478" s="48" t="str">
        <f>VLOOKUP(G478,'Type Exo'!A:C,3,0)</f>
        <v>Un exercice à trous</v>
      </c>
      <c r="L478" s="48" t="s">
        <v>1003</v>
      </c>
      <c r="M478" s="48">
        <f>IF(NOT(ISNA(VLOOKUP(CONCATENATE($H478,"-",$G478),'Question ClasseLeçonActTyprep'!$I:$L,4,0))), VLOOKUP(CONCATENATE($H478,"-",$G478),'Question ClasseLeçonActTyprep'!$I:$L,4,0), IF(NOT(ISNA(VLOOKUP(CONCATENATE(MID($H478,1,LEN($H478)-2),"--*",$G478),'Question ClasseLeçonActTyprep'!$I:$L,4,0))), VLOOKUP(CONCATENATE(MID($H478,1,LEN($H478)-2),"--*",$G478),'Question ClasseLeçonActTyprep'!$I:$L,4,0), IF(NOT(ISNA(VLOOKUP(CONCATENATE(MID($H478,1,LEN($H478)-4),"---*",$G478),'Question ClasseLeçonActTyprep'!$I:$L,4,0))), VLOOKUP(CONCATENATE(MID($H478,1,LEN($H478)-4),"---*",$G478),'Question ClasseLeçonActTyprep'!$I:$L,4,0), IF(NOT(ISNA(VLOOKUP(CONCATENATE(MID($H478,1,LEN($H478)-5),"----*",$G478),'Question ClasseLeçonActTyprep'!$I:$L,4,0))), VLOOKUP(CONCATENATE(MID($H478,1,LEN($H478)-6),"----*",$G478),'Question ClasseLeçonActTyprep'!$I:$L,4,0), 0))))</f>
        <v>0</v>
      </c>
      <c r="N478" s="86" t="str">
        <f t="shared" si="30"/>
        <v>La &lt;valeur&gt; d'un domino c'est le &lt;nombre&gt; de points sur la face du dessus</v>
      </c>
      <c r="O478" s="93" t="str">
        <f t="shared" si="31"/>
        <v>INSERT INTO `activite_clnt` (nom, description, objectif, consigne, typrep, num_activite, fk_classe_id, fk_lesson_id, fk_natureactiv_id) VALUES ('Apprendre à déchiffrer les symboles numériques (points, traits), puis les chiffres arabes; en manipulant des dés, des dominos, des cubes avec les chiffres arabes - Manipulation/Entrainement', 'Un exercice à trous', 'L''enfant doit savoir lire les chiffres écrits sur un domino, d''abord en les comptant', 'La &lt;valeur&gt; d''un domino c''est le &lt;nombre&gt; de points sur la face du dessus', 'T', '2', 'CP', 'DL', 'M');</v>
      </c>
    </row>
    <row r="479" spans="1:15" s="87" customFormat="1" ht="72.5" x14ac:dyDescent="0.35">
      <c r="A479" s="12" t="s">
        <v>77</v>
      </c>
      <c r="B479" s="85" t="s">
        <v>716</v>
      </c>
      <c r="C479" s="9" t="str">
        <f t="shared" si="28"/>
        <v>CP-DL</v>
      </c>
      <c r="D479" s="85" t="s">
        <v>640</v>
      </c>
      <c r="E479" s="85" t="str">
        <f>VLOOKUP(D479,'Phase apprent &amp; Nature activ'!A$11:B$14,2,0)</f>
        <v>Formalisation</v>
      </c>
      <c r="F479" s="85">
        <v>1</v>
      </c>
      <c r="G479" s="85" t="s">
        <v>735</v>
      </c>
      <c r="H479" s="85" t="str">
        <f t="shared" si="29"/>
        <v>CP-DL-F-1-B1</v>
      </c>
      <c r="I479" s="48" t="str">
        <f>CONCATENATE(VLOOKUP(CONCATENATE(A479,"-",B479,"-",D479,"-",F479),'Activités par classe-leçon-nat'!G:H,2,0)," - ",E479)</f>
        <v>Comprendre les symboles numériques (nombre de points sur un dé, un domino, chiffres arabes), d'abord en les dénombrant puis en les mémorisant - Formalisation</v>
      </c>
      <c r="J479" s="48" t="str">
        <f>VLOOKUP(CONCATENATE($A479,"-",$B479,"-",$D479,"-",$F479),'Activités par classe-leçon-nat'!G:J,3,0)</f>
        <v>L'enfant doit savoir lire les chiffres écrits sur un dé, par la mémorisation (sans les recompter)</v>
      </c>
      <c r="K479" s="48" t="str">
        <f>VLOOKUP(G479,'Type Exo'!A:C,3,0)</f>
        <v>Exercice où il faut trouver la bonne réponse parmi 2 possibles</v>
      </c>
      <c r="L479" s="48" t="s">
        <v>991</v>
      </c>
      <c r="M479" s="48">
        <f>IF(NOT(ISNA(VLOOKUP(CONCATENATE($H479,"-",$G479),'Question ClasseLeçonActTyprep'!$I:$L,4,0))), VLOOKUP(CONCATENATE($H479,"-",$G479),'Question ClasseLeçonActTyprep'!$I:$L,4,0), IF(NOT(ISNA(VLOOKUP(CONCATENATE(MID($H479,1,LEN($H479)-2),"--*",$G479),'Question ClasseLeçonActTyprep'!$I:$L,4,0))), VLOOKUP(CONCATENATE(MID($H479,1,LEN($H479)-2),"--*",$G479),'Question ClasseLeçonActTyprep'!$I:$L,4,0), IF(NOT(ISNA(VLOOKUP(CONCATENATE(MID($H479,1,LEN($H479)-4),"---*",$G479),'Question ClasseLeçonActTyprep'!$I:$L,4,0))), VLOOKUP(CONCATENATE(MID($H479,1,LEN($H479)-4),"---*",$G479),'Question ClasseLeçonActTyprep'!$I:$L,4,0), IF(NOT(ISNA(VLOOKUP(CONCATENATE(MID($H479,1,LEN($H479)-5),"----*",$G479),'Question ClasseLeçonActTyprep'!$I:$L,4,0))), VLOOKUP(CONCATENATE(MID($H479,1,LEN($H479)-6),"----*",$G479),'Question ClasseLeçonActTyprep'!$I:$L,4,0), 0))))</f>
        <v>0</v>
      </c>
      <c r="N479" s="86" t="str">
        <f t="shared" si="30"/>
        <v>Ce dé indique la valeur ?</v>
      </c>
      <c r="O479"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'Exercice où il faut trouver la bonne réponse parmi 2 possibles', 'L''enfant doit savoir lire les chiffres écrits sur un dé, par la mémorisation (sans les recompter)', 'Ce dé indique la valeur ?', 'B1', '1', 'CP', 'DL', 'F');</v>
      </c>
    </row>
    <row r="480" spans="1:15" s="87" customFormat="1" ht="87" x14ac:dyDescent="0.35">
      <c r="A480" s="12" t="s">
        <v>77</v>
      </c>
      <c r="B480" s="85" t="s">
        <v>716</v>
      </c>
      <c r="C480" s="9" t="str">
        <f t="shared" si="28"/>
        <v>CP-DL</v>
      </c>
      <c r="D480" s="85" t="s">
        <v>640</v>
      </c>
      <c r="E480" s="85" t="str">
        <f>VLOOKUP(D480,'Phase apprent &amp; Nature activ'!A$11:B$14,2,0)</f>
        <v>Formalisation</v>
      </c>
      <c r="F480" s="85">
        <v>1</v>
      </c>
      <c r="G480" s="85" t="s">
        <v>951</v>
      </c>
      <c r="H480" s="85" t="str">
        <f t="shared" si="29"/>
        <v>CP-DL-F-1-B2</v>
      </c>
      <c r="I480" s="48" t="str">
        <f>CONCATENATE(VLOOKUP(CONCATENATE(A480,"-",B480,"-",D480,"-",F480),'Activités par classe-leçon-nat'!G:H,2,0)," - ",E480)</f>
        <v>Comprendre les symboles numériques (nombre de points sur un dé, un domino, chiffres arabes), d'abord en les dénombrant puis en les mémorisant - Formalisation</v>
      </c>
      <c r="J480" s="48" t="str">
        <f>VLOOKUP(CONCATENATE($A480,"-",$B480,"-",$D480,"-",$F480),'Activités par classe-leçon-nat'!G:J,3,0)</f>
        <v>L'enfant doit savoir lire les chiffres écrits sur un dé, par la mémorisation (sans les recompter)</v>
      </c>
      <c r="K480" s="48" t="str">
        <f>VLOOKUP(G480,'Type Exo'!A:C,3,0)</f>
        <v>Exercice où il faut trouver la bonne réponse parmi 2 possibles (question alternative)</v>
      </c>
      <c r="L480" s="48" t="s">
        <v>1000</v>
      </c>
      <c r="M480" s="48">
        <f>IF(NOT(ISNA(VLOOKUP(CONCATENATE($H480,"-",$G480),'Question ClasseLeçonActTyprep'!$I:$L,4,0))), VLOOKUP(CONCATENATE($H480,"-",$G480),'Question ClasseLeçonActTyprep'!$I:$L,4,0), IF(NOT(ISNA(VLOOKUP(CONCATENATE(MID($H480,1,LEN($H480)-2),"--*",$G480),'Question ClasseLeçonActTyprep'!$I:$L,4,0))), VLOOKUP(CONCATENATE(MID($H480,1,LEN($H480)-2),"--*",$G480),'Question ClasseLeçonActTyprep'!$I:$L,4,0), IF(NOT(ISNA(VLOOKUP(CONCATENATE(MID($H480,1,LEN($H480)-4),"---*",$G480),'Question ClasseLeçonActTyprep'!$I:$L,4,0))), VLOOKUP(CONCATENATE(MID($H480,1,LEN($H480)-4),"---*",$G480),'Question ClasseLeçonActTyprep'!$I:$L,4,0), IF(NOT(ISNA(VLOOKUP(CONCATENATE(MID($H480,1,LEN($H480)-5),"----*",$G480),'Question ClasseLeçonActTyprep'!$I:$L,4,0))), VLOOKUP(CONCATENATE(MID($H480,1,LEN($H480)-6),"----*",$G480),'Question ClasseLeçonActTyprep'!$I:$L,4,0), 0))))</f>
        <v>0</v>
      </c>
      <c r="N480" s="86" t="str">
        <f t="shared" si="30"/>
        <v>Quelle valeur n'est pas représentée sur ces dés ?</v>
      </c>
      <c r="O480"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'Exercice où il faut trouver la bonne réponse parmi 2 possibles (question alternative)', 'L''enfant doit savoir lire les chiffres écrits sur un dé, par la mémorisation (sans les recompter)', 'Quelle valeur n''est pas représentée sur ces dés ?', 'B2', '1', 'CP', 'DL', 'F');</v>
      </c>
    </row>
    <row r="481" spans="1:15" s="87" customFormat="1" ht="72.5" x14ac:dyDescent="0.35">
      <c r="A481" s="12" t="s">
        <v>77</v>
      </c>
      <c r="B481" s="85" t="s">
        <v>716</v>
      </c>
      <c r="C481" s="9" t="str">
        <f t="shared" si="28"/>
        <v>CP-DL</v>
      </c>
      <c r="D481" s="85" t="s">
        <v>640</v>
      </c>
      <c r="E481" s="85" t="str">
        <f>VLOOKUP(D481,'Phase apprent &amp; Nature activ'!A$11:B$14,2,0)</f>
        <v>Formalisation</v>
      </c>
      <c r="F481" s="85">
        <v>1</v>
      </c>
      <c r="G481" s="85" t="s">
        <v>952</v>
      </c>
      <c r="H481" s="85" t="str">
        <f t="shared" si="29"/>
        <v>CP-DL-F-1-Q1</v>
      </c>
      <c r="I481" s="48" t="str">
        <f>CONCATENATE(VLOOKUP(CONCATENATE(A481,"-",B481,"-",D481,"-",F481),'Activités par classe-leçon-nat'!G:H,2,0)," - ",E481)</f>
        <v>Comprendre les symboles numériques (nombre de points sur un dé, un domino, chiffres arabes), d'abord en les dénombrant puis en les mémorisant - Formalisation</v>
      </c>
      <c r="J481" s="48" t="str">
        <f>VLOOKUP(CONCATENATE($A481,"-",$B481,"-",$D481,"-",$F481),'Activités par classe-leçon-nat'!G:J,3,0)</f>
        <v>L'enfant doit savoir lire les chiffres écrits sur un dé, par la mémorisation (sans les recompter)</v>
      </c>
      <c r="K481" s="48" t="str">
        <f>VLOOKUP(G481,'Type Exo'!A:C,3,0)</f>
        <v>Un exercice de type QCM</v>
      </c>
      <c r="L481" s="48" t="s">
        <v>991</v>
      </c>
      <c r="M481" s="48">
        <f>IF(NOT(ISNA(VLOOKUP(CONCATENATE($H481,"-",$G481),'Question ClasseLeçonActTyprep'!$I:$L,4,0))), VLOOKUP(CONCATENATE($H481,"-",$G481),'Question ClasseLeçonActTyprep'!$I:$L,4,0), IF(NOT(ISNA(VLOOKUP(CONCATENATE(MID($H481,1,LEN($H481)-2),"--*",$G481),'Question ClasseLeçonActTyprep'!$I:$L,4,0))), VLOOKUP(CONCATENATE(MID($H481,1,LEN($H481)-2),"--*",$G481),'Question ClasseLeçonActTyprep'!$I:$L,4,0), IF(NOT(ISNA(VLOOKUP(CONCATENATE(MID($H481,1,LEN($H481)-4),"---*",$G481),'Question ClasseLeçonActTyprep'!$I:$L,4,0))), VLOOKUP(CONCATENATE(MID($H481,1,LEN($H481)-4),"---*",$G481),'Question ClasseLeçonActTyprep'!$I:$L,4,0), IF(NOT(ISNA(VLOOKUP(CONCATENATE(MID($H481,1,LEN($H481)-5),"----*",$G481),'Question ClasseLeçonActTyprep'!$I:$L,4,0))), VLOOKUP(CONCATENATE(MID($H481,1,LEN($H481)-6),"----*",$G481),'Question ClasseLeçonActTyprep'!$I:$L,4,0), 0))))</f>
        <v>0</v>
      </c>
      <c r="N481" s="86" t="str">
        <f t="shared" si="30"/>
        <v>Ce dé indique la valeur ?</v>
      </c>
      <c r="O481"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'Un exercice de type QCM', 'L''enfant doit savoir lire les chiffres écrits sur un dé, par la mémorisation (sans les recompter)', 'Ce dé indique la valeur ?', 'Q1', '1', 'CP', 'DL', 'F');</v>
      </c>
    </row>
    <row r="482" spans="1:15" s="87" customFormat="1" ht="87" x14ac:dyDescent="0.35">
      <c r="A482" s="12" t="s">
        <v>77</v>
      </c>
      <c r="B482" s="85" t="s">
        <v>716</v>
      </c>
      <c r="C482" s="9" t="str">
        <f t="shared" si="28"/>
        <v>CP-DL</v>
      </c>
      <c r="D482" s="85" t="s">
        <v>640</v>
      </c>
      <c r="E482" s="85" t="str">
        <f>VLOOKUP(D482,'Phase apprent &amp; Nature activ'!A$11:B$14,2,0)</f>
        <v>Formalisation</v>
      </c>
      <c r="F482" s="85">
        <v>1</v>
      </c>
      <c r="G482" s="85" t="s">
        <v>953</v>
      </c>
      <c r="H482" s="85" t="str">
        <f t="shared" si="29"/>
        <v>CP-DL-F-1-Q2</v>
      </c>
      <c r="I482" s="48" t="str">
        <f>CONCATENATE(VLOOKUP(CONCATENATE(A482,"-",B482,"-",D482,"-",F482),'Activités par classe-leçon-nat'!G:H,2,0)," - ",E482)</f>
        <v>Comprendre les symboles numériques (nombre de points sur un dé, un domino, chiffres arabes), d'abord en les dénombrant puis en les mémorisant - Formalisation</v>
      </c>
      <c r="J482" s="48" t="str">
        <f>VLOOKUP(CONCATENATE($A482,"-",$B482,"-",$D482,"-",$F482),'Activités par classe-leçon-nat'!G:J,3,0)</f>
        <v>L'enfant doit savoir lire les chiffres écrits sur un dé, par la mémorisation (sans les recompter)</v>
      </c>
      <c r="K482" s="48" t="str">
        <f>VLOOKUP(G482,'Type Exo'!A:C,3,0)</f>
        <v>Un exercice de type QCM (question alternative / trouver l'intrus)</v>
      </c>
      <c r="L482" s="48" t="s">
        <v>1000</v>
      </c>
      <c r="M482" s="48">
        <f>IF(NOT(ISNA(VLOOKUP(CONCATENATE($H482,"-",$G482),'Question ClasseLeçonActTyprep'!$I:$L,4,0))), VLOOKUP(CONCATENATE($H482,"-",$G482),'Question ClasseLeçonActTyprep'!$I:$L,4,0), IF(NOT(ISNA(VLOOKUP(CONCATENATE(MID($H482,1,LEN($H482)-2),"--*",$G482),'Question ClasseLeçonActTyprep'!$I:$L,4,0))), VLOOKUP(CONCATENATE(MID($H482,1,LEN($H482)-2),"--*",$G482),'Question ClasseLeçonActTyprep'!$I:$L,4,0), IF(NOT(ISNA(VLOOKUP(CONCATENATE(MID($H482,1,LEN($H482)-4),"---*",$G482),'Question ClasseLeçonActTyprep'!$I:$L,4,0))), VLOOKUP(CONCATENATE(MID($H482,1,LEN($H482)-4),"---*",$G482),'Question ClasseLeçonActTyprep'!$I:$L,4,0), IF(NOT(ISNA(VLOOKUP(CONCATENATE(MID($H482,1,LEN($H482)-5),"----*",$G482),'Question ClasseLeçonActTyprep'!$I:$L,4,0))), VLOOKUP(CONCATENATE(MID($H482,1,LEN($H482)-6),"----*",$G482),'Question ClasseLeçonActTyprep'!$I:$L,4,0), 0))))</f>
        <v>0</v>
      </c>
      <c r="N482" s="86" t="str">
        <f t="shared" si="30"/>
        <v>Quelle valeur n'est pas représentée sur ces dés ?</v>
      </c>
      <c r="O482"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'Un exercice de type QCM (question alternative / trouver l''intrus)', 'L''enfant doit savoir lire les chiffres écrits sur un dé, par la mémorisation (sans les recompter)', 'Quelle valeur n''est pas représentée sur ces dés ?', 'Q2', '1', 'CP', 'DL', 'F');</v>
      </c>
    </row>
    <row r="483" spans="1:15" s="87" customFormat="1" ht="72.5" x14ac:dyDescent="0.35">
      <c r="A483" s="12" t="s">
        <v>77</v>
      </c>
      <c r="B483" s="85" t="s">
        <v>716</v>
      </c>
      <c r="C483" s="9" t="str">
        <f t="shared" si="28"/>
        <v>CP-DL</v>
      </c>
      <c r="D483" s="85" t="s">
        <v>640</v>
      </c>
      <c r="E483" s="85" t="str">
        <f>VLOOKUP(D483,'Phase apprent &amp; Nature activ'!A$11:B$14,2,0)</f>
        <v>Formalisation</v>
      </c>
      <c r="F483" s="85">
        <v>1</v>
      </c>
      <c r="G483" s="85" t="s">
        <v>87</v>
      </c>
      <c r="H483" s="85" t="str">
        <f t="shared" si="29"/>
        <v>CP-DL-F-1-M</v>
      </c>
      <c r="I483" s="48" t="str">
        <f>CONCATENATE(VLOOKUP(CONCATENATE(A483,"-",B483,"-",D483,"-",F483),'Activités par classe-leçon-nat'!G:H,2,0)," - ",E483)</f>
        <v>Comprendre les symboles numériques (nombre de points sur un dé, un domino, chiffres arabes), d'abord en les dénombrant puis en les mémorisant - Formalisation</v>
      </c>
      <c r="J483" s="48" t="str">
        <f>VLOOKUP(CONCATENATE($A483,"-",$B483,"-",$D483,"-",$F483),'Activités par classe-leçon-nat'!G:J,3,0)</f>
        <v>L'enfant doit savoir lire les chiffres écrits sur un dé, par la mémorisation (sans les recompter)</v>
      </c>
      <c r="K483" s="48" t="str">
        <f>VLOOKUP(G483,'Type Exo'!A:C,3,0)</f>
        <v>Un exercice de type Memory</v>
      </c>
      <c r="L483" s="48" t="s">
        <v>993</v>
      </c>
      <c r="M483" s="48">
        <f>IF(NOT(ISNA(VLOOKUP(CONCATENATE($H483,"-",$G483),'Question ClasseLeçonActTyprep'!$I:$L,4,0))), VLOOKUP(CONCATENATE($H483,"-",$G483),'Question ClasseLeçonActTyprep'!$I:$L,4,0), IF(NOT(ISNA(VLOOKUP(CONCATENATE(MID($H483,1,LEN($H483)-2),"--*",$G483),'Question ClasseLeçonActTyprep'!$I:$L,4,0))), VLOOKUP(CONCATENATE(MID($H483,1,LEN($H483)-2),"--*",$G483),'Question ClasseLeçonActTyprep'!$I:$L,4,0), IF(NOT(ISNA(VLOOKUP(CONCATENATE(MID($H483,1,LEN($H483)-4),"---*",$G483),'Question ClasseLeçonActTyprep'!$I:$L,4,0))), VLOOKUP(CONCATENATE(MID($H483,1,LEN($H483)-4),"---*",$G483),'Question ClasseLeçonActTyprep'!$I:$L,4,0), IF(NOT(ISNA(VLOOKUP(CONCATENATE(MID($H483,1,LEN($H483)-5),"----*",$G483),'Question ClasseLeçonActTyprep'!$I:$L,4,0))), VLOOKUP(CONCATENATE(MID($H483,1,LEN($H483)-6),"----*",$G483),'Question ClasseLeçonActTyprep'!$I:$L,4,0), 0))))</f>
        <v>0</v>
      </c>
      <c r="N483" s="86" t="str">
        <f t="shared" si="30"/>
        <v>Associe les cartes qui représentent le même nombre</v>
      </c>
      <c r="O483"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'Un exercice de type Memory', 'L''enfant doit savoir lire les chiffres écrits sur un dé, par la mémorisation (sans les recompter)', 'Associe les cartes qui représentent le même nombre', 'M', '1', 'CP', 'DL', 'F');</v>
      </c>
    </row>
    <row r="484" spans="1:15" s="87" customFormat="1" ht="72.5" x14ac:dyDescent="0.35">
      <c r="A484" s="12" t="s">
        <v>77</v>
      </c>
      <c r="B484" s="85" t="s">
        <v>716</v>
      </c>
      <c r="C484" s="9" t="str">
        <f t="shared" si="28"/>
        <v>CP-DL</v>
      </c>
      <c r="D484" s="85" t="s">
        <v>640</v>
      </c>
      <c r="E484" s="85" t="str">
        <f>VLOOKUP(D484,'Phase apprent &amp; Nature activ'!A$11:B$14,2,0)</f>
        <v>Formalisation</v>
      </c>
      <c r="F484" s="85">
        <v>1</v>
      </c>
      <c r="G484" s="85" t="s">
        <v>628</v>
      </c>
      <c r="H484" s="85" t="str">
        <f t="shared" si="29"/>
        <v>CP-DL-F-1-P</v>
      </c>
      <c r="I484" s="48" t="str">
        <f>CONCATENATE(VLOOKUP(CONCATENATE(A484,"-",B484,"-",D484,"-",F484),'Activités par classe-leçon-nat'!G:H,2,0)," - ",E484)</f>
        <v>Comprendre les symboles numériques (nombre de points sur un dé, un domino, chiffres arabes), d'abord en les dénombrant puis en les mémorisant - Formalisation</v>
      </c>
      <c r="J484" s="48" t="str">
        <f>VLOOKUP(CONCATENATE($A484,"-",$B484,"-",$D484,"-",$F484),'Activités par classe-leçon-nat'!G:J,3,0)</f>
        <v>L'enfant doit savoir lire les chiffres écrits sur un dé, par la mémorisation (sans les recompter)</v>
      </c>
      <c r="K484" s="48" t="str">
        <f>VLOOKUP(G484,'Type Exo'!A:C,3,0)</f>
        <v>Un exercice où il faut relier des items entre eux par paire</v>
      </c>
      <c r="L484" s="48" t="s">
        <v>994</v>
      </c>
      <c r="M484" s="48">
        <f>IF(NOT(ISNA(VLOOKUP(CONCATENATE($H484,"-",$G484),'Question ClasseLeçonActTyprep'!$I:$L,4,0))), VLOOKUP(CONCATENATE($H484,"-",$G484),'Question ClasseLeçonActTyprep'!$I:$L,4,0), IF(NOT(ISNA(VLOOKUP(CONCATENATE(MID($H484,1,LEN($H484)-2),"--*",$G484),'Question ClasseLeçonActTyprep'!$I:$L,4,0))), VLOOKUP(CONCATENATE(MID($H484,1,LEN($H484)-2),"--*",$G484),'Question ClasseLeçonActTyprep'!$I:$L,4,0), IF(NOT(ISNA(VLOOKUP(CONCATENATE(MID($H484,1,LEN($H484)-4),"---*",$G484),'Question ClasseLeçonActTyprep'!$I:$L,4,0))), VLOOKUP(CONCATENATE(MID($H484,1,LEN($H484)-4),"---*",$G484),'Question ClasseLeçonActTyprep'!$I:$L,4,0), IF(NOT(ISNA(VLOOKUP(CONCATENATE(MID($H484,1,LEN($H484)-5),"----*",$G484),'Question ClasseLeçonActTyprep'!$I:$L,4,0))), VLOOKUP(CONCATENATE(MID($H484,1,LEN($H484)-6),"----*",$G484),'Question ClasseLeçonActTyprep'!$I:$L,4,0), 0))))</f>
        <v>0</v>
      </c>
      <c r="N484" s="86" t="str">
        <f t="shared" si="30"/>
        <v>Relie les dés avec leur valeur</v>
      </c>
      <c r="O484"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'Un exercice où il faut relier des items entre eux par paire', 'L''enfant doit savoir lire les chiffres écrits sur un dé, par la mémorisation (sans les recompter)', 'Relie les dés avec leur valeur', 'P', '1', 'CP', 'DL', 'F');</v>
      </c>
    </row>
    <row r="485" spans="1:15" s="87" customFormat="1" ht="72.5" x14ac:dyDescent="0.35">
      <c r="A485" s="12" t="s">
        <v>77</v>
      </c>
      <c r="B485" s="85" t="s">
        <v>716</v>
      </c>
      <c r="C485" s="9" t="str">
        <f t="shared" si="28"/>
        <v>CP-DL</v>
      </c>
      <c r="D485" s="85" t="s">
        <v>640</v>
      </c>
      <c r="E485" s="85" t="str">
        <f>VLOOKUP(D485,'Phase apprent &amp; Nature activ'!A$11:B$14,2,0)</f>
        <v>Formalisation</v>
      </c>
      <c r="F485" s="85">
        <v>1</v>
      </c>
      <c r="G485" s="85" t="s">
        <v>835</v>
      </c>
      <c r="H485" s="85" t="str">
        <f t="shared" si="29"/>
        <v>CP-DL-F-1-T</v>
      </c>
      <c r="I485" s="48" t="str">
        <f>CONCATENATE(VLOOKUP(CONCATENATE(A485,"-",B485,"-",D485,"-",F485),'Activités par classe-leçon-nat'!G:H,2,0)," - ",E485)</f>
        <v>Comprendre les symboles numériques (nombre de points sur un dé, un domino, chiffres arabes), d'abord en les dénombrant puis en les mémorisant - Formalisation</v>
      </c>
      <c r="J485" s="48" t="str">
        <f>VLOOKUP(CONCATENATE($A485,"-",$B485,"-",$D485,"-",$F485),'Activités par classe-leçon-nat'!G:J,3,0)</f>
        <v>L'enfant doit savoir lire les chiffres écrits sur un dé, par la mémorisation (sans les recompter)</v>
      </c>
      <c r="K485" s="48" t="str">
        <f>VLOOKUP(G485,'Type Exo'!A:C,3,0)</f>
        <v>Un exercice à trous</v>
      </c>
      <c r="L485" s="48" t="s">
        <v>995</v>
      </c>
      <c r="M485" s="48">
        <f>IF(NOT(ISNA(VLOOKUP(CONCATENATE($H485,"-",$G485),'Question ClasseLeçonActTyprep'!$I:$L,4,0))), VLOOKUP(CONCATENATE($H485,"-",$G485),'Question ClasseLeçonActTyprep'!$I:$L,4,0), IF(NOT(ISNA(VLOOKUP(CONCATENATE(MID($H485,1,LEN($H485)-2),"--*",$G485),'Question ClasseLeçonActTyprep'!$I:$L,4,0))), VLOOKUP(CONCATENATE(MID($H485,1,LEN($H485)-2),"--*",$G485),'Question ClasseLeçonActTyprep'!$I:$L,4,0), IF(NOT(ISNA(VLOOKUP(CONCATENATE(MID($H485,1,LEN($H485)-4),"---*",$G485),'Question ClasseLeçonActTyprep'!$I:$L,4,0))), VLOOKUP(CONCATENATE(MID($H485,1,LEN($H485)-4),"---*",$G485),'Question ClasseLeçonActTyprep'!$I:$L,4,0), IF(NOT(ISNA(VLOOKUP(CONCATENATE(MID($H485,1,LEN($H485)-5),"----*",$G485),'Question ClasseLeçonActTyprep'!$I:$L,4,0))), VLOOKUP(CONCATENATE(MID($H485,1,LEN($H485)-6),"----*",$G485),'Question ClasseLeçonActTyprep'!$I:$L,4,0), 0))))</f>
        <v>0</v>
      </c>
      <c r="N485" s="86" t="str">
        <f t="shared" si="30"/>
        <v>La &lt;valeur&gt; d'un dé c'est le &lt;nombre&gt; de points sur la face du dessus</v>
      </c>
      <c r="O485" s="93" t="str">
        <f t="shared" si="31"/>
        <v>INSERT INTO `activite_clnt` (nom, description, objectif, consigne, typrep, num_activite, fk_classe_id, fk_lesson_id, fk_natureactiv_id) VALUES ('Comprendre les symboles numériques (nombre de points sur un dé, un domino, chiffres arabes), d''abord en les dénombrant puis en les mémorisant - Formalisation', 'Un exercice à trous', 'L''enfant doit savoir lire les chiffres écrits sur un dé, par la mémorisation (sans les recompter)', 'La &lt;valeur&gt; d''un dé c''est le &lt;nombre&gt; de points sur la face du dessus', 'T', '1', 'CP', 'DL', 'F');</v>
      </c>
    </row>
    <row r="486" spans="1:15" s="87" customFormat="1" ht="58" x14ac:dyDescent="0.35">
      <c r="A486" s="12" t="s">
        <v>77</v>
      </c>
      <c r="B486" s="85" t="s">
        <v>716</v>
      </c>
      <c r="C486" s="9" t="str">
        <f t="shared" si="28"/>
        <v>CP-DL</v>
      </c>
      <c r="D486" s="85" t="s">
        <v>640</v>
      </c>
      <c r="E486" s="85" t="str">
        <f>VLOOKUP(D486,'Phase apprent &amp; Nature activ'!A$11:B$14,2,0)</f>
        <v>Formalisation</v>
      </c>
      <c r="F486" s="85">
        <v>2</v>
      </c>
      <c r="G486" s="85" t="s">
        <v>735</v>
      </c>
      <c r="H486" s="85" t="str">
        <f t="shared" si="29"/>
        <v>CP-DL-F-2-B1</v>
      </c>
      <c r="I486" s="48" t="str">
        <f>CONCATENATE(VLOOKUP(CONCATENATE(A486,"-",B486,"-",D486,"-",F486),'Activités par classe-leçon-nat'!G:H,2,0)," - ",E486)</f>
        <v>Lire les chiffres arabes - Formalisation</v>
      </c>
      <c r="J486" s="48" t="str">
        <f>VLOOKUP(CONCATENATE($A486,"-",$B486,"-",$D486,"-",$F486),'Activités par classe-leçon-nat'!G:J,3,0)</f>
        <v>L'enfant doit savoir lire les nombres écrits en chiffres arabes, en faisant la correspondance avec des dés</v>
      </c>
      <c r="K486" s="48" t="str">
        <f>VLOOKUP(G486,'Type Exo'!A:C,3,0)</f>
        <v>Exercice où il faut trouver la bonne réponse parmi 2 possibles</v>
      </c>
      <c r="L486" s="48" t="s">
        <v>1004</v>
      </c>
      <c r="M486" s="48">
        <f>IF(NOT(ISNA(VLOOKUP(CONCATENATE($H486,"-",$G486),'Question ClasseLeçonActTyprep'!$I:$L,4,0))), VLOOKUP(CONCATENATE($H486,"-",$G486),'Question ClasseLeçonActTyprep'!$I:$L,4,0), IF(NOT(ISNA(VLOOKUP(CONCATENATE(MID($H486,1,LEN($H486)-2),"--*",$G486),'Question ClasseLeçonActTyprep'!$I:$L,4,0))), VLOOKUP(CONCATENATE(MID($H486,1,LEN($H486)-2),"--*",$G486),'Question ClasseLeçonActTyprep'!$I:$L,4,0), IF(NOT(ISNA(VLOOKUP(CONCATENATE(MID($H486,1,LEN($H486)-4),"---*",$G486),'Question ClasseLeçonActTyprep'!$I:$L,4,0))), VLOOKUP(CONCATENATE(MID($H486,1,LEN($H486)-4),"---*",$G486),'Question ClasseLeçonActTyprep'!$I:$L,4,0), IF(NOT(ISNA(VLOOKUP(CONCATENATE(MID($H486,1,LEN($H486)-5),"----*",$G486),'Question ClasseLeçonActTyprep'!$I:$L,4,0))), VLOOKUP(CONCATENATE(MID($H486,1,LEN($H486)-6),"----*",$G486),'Question ClasseLeçonActTyprep'!$I:$L,4,0), 0))))</f>
        <v>0</v>
      </c>
      <c r="N486" s="86" t="str">
        <f t="shared" si="30"/>
        <v>Ce nombre correspond à quel dé ?</v>
      </c>
      <c r="O486" s="93" t="str">
        <f t="shared" si="31"/>
        <v>INSERT INTO `activite_clnt` (nom, description, objectif, consigne, typrep, num_activite, fk_classe_id, fk_lesson_id, fk_natureactiv_id) VALUES ('Lire les chiffres arabes - Formalisation', 'Exercice où il faut trouver la bonne réponse parmi 2 possibles', 'L''enfant doit savoir lire les nombres écrits en chiffres arabes, en faisant la correspondance avec des dés', 'Ce nombre correspond à quel dé ?', 'B1', '2', 'CP', 'DL', 'F');</v>
      </c>
    </row>
    <row r="487" spans="1:15" s="87" customFormat="1" ht="72.5" x14ac:dyDescent="0.35">
      <c r="A487" s="12" t="s">
        <v>77</v>
      </c>
      <c r="B487" s="85" t="s">
        <v>716</v>
      </c>
      <c r="C487" s="9" t="str">
        <f t="shared" si="28"/>
        <v>CP-DL</v>
      </c>
      <c r="D487" s="85" t="s">
        <v>640</v>
      </c>
      <c r="E487" s="85" t="str">
        <f>VLOOKUP(D487,'Phase apprent &amp; Nature activ'!A$11:B$14,2,0)</f>
        <v>Formalisation</v>
      </c>
      <c r="F487" s="85">
        <v>2</v>
      </c>
      <c r="G487" s="85" t="s">
        <v>951</v>
      </c>
      <c r="H487" s="85" t="str">
        <f t="shared" si="29"/>
        <v>CP-DL-F-2-B2</v>
      </c>
      <c r="I487" s="48" t="str">
        <f>CONCATENATE(VLOOKUP(CONCATENATE(A487,"-",B487,"-",D487,"-",F487),'Activités par classe-leçon-nat'!G:H,2,0)," - ",E487)</f>
        <v>Lire les chiffres arabes - Formalisation</v>
      </c>
      <c r="J487" s="48" t="str">
        <f>VLOOKUP(CONCATENATE($A487,"-",$B487,"-",$D487,"-",$F487),'Activités par classe-leçon-nat'!G:J,3,0)</f>
        <v>L'enfant doit savoir lire les nombres écrits en chiffres arabes, en faisant la correspondance avec des dés</v>
      </c>
      <c r="K487" s="48" t="str">
        <f>VLOOKUP(G487,'Type Exo'!A:C,3,0)</f>
        <v>Exercice où il faut trouver la bonne réponse parmi 2 possibles (question alternative)</v>
      </c>
      <c r="L487" s="48" t="s">
        <v>1005</v>
      </c>
      <c r="M487" s="48">
        <f>IF(NOT(ISNA(VLOOKUP(CONCATENATE($H487,"-",$G487),'Question ClasseLeçonActTyprep'!$I:$L,4,0))), VLOOKUP(CONCATENATE($H487,"-",$G487),'Question ClasseLeçonActTyprep'!$I:$L,4,0), IF(NOT(ISNA(VLOOKUP(CONCATENATE(MID($H487,1,LEN($H487)-2),"--*",$G487),'Question ClasseLeçonActTyprep'!$I:$L,4,0))), VLOOKUP(CONCATENATE(MID($H487,1,LEN($H487)-2),"--*",$G487),'Question ClasseLeçonActTyprep'!$I:$L,4,0), IF(NOT(ISNA(VLOOKUP(CONCATENATE(MID($H487,1,LEN($H487)-4),"---*",$G487),'Question ClasseLeçonActTyprep'!$I:$L,4,0))), VLOOKUP(CONCATENATE(MID($H487,1,LEN($H487)-4),"---*",$G487),'Question ClasseLeçonActTyprep'!$I:$L,4,0), IF(NOT(ISNA(VLOOKUP(CONCATENATE(MID($H487,1,LEN($H487)-5),"----*",$G487),'Question ClasseLeçonActTyprep'!$I:$L,4,0))), VLOOKUP(CONCATENATE(MID($H487,1,LEN($H487)-6),"----*",$G487),'Question ClasseLeçonActTyprep'!$I:$L,4,0), 0))))</f>
        <v>0</v>
      </c>
      <c r="N487" s="86" t="str">
        <f t="shared" si="30"/>
        <v>Quel dé n'est pas représenté sur ces nombres ?</v>
      </c>
      <c r="O487" s="93" t="str">
        <f t="shared" si="31"/>
        <v>INSERT INTO `activite_clnt` (nom, description, objectif, consigne, typrep, num_activite, fk_classe_id, fk_lesson_id, fk_natureactiv_id) VALUES ('Lire les chiffres arabes - Formalisation', 'Exercice où il faut trouver la bonne réponse parmi 2 possibles (question alternative)', 'L''enfant doit savoir lire les nombres écrits en chiffres arabes, en faisant la correspondance avec des dés', 'Quel dé n''est pas représenté sur ces nombres ?', 'B2', '2', 'CP', 'DL', 'F');</v>
      </c>
    </row>
    <row r="488" spans="1:15" s="87" customFormat="1" ht="58" x14ac:dyDescent="0.35">
      <c r="A488" s="12" t="s">
        <v>77</v>
      </c>
      <c r="B488" s="85" t="s">
        <v>716</v>
      </c>
      <c r="C488" s="9" t="str">
        <f t="shared" si="28"/>
        <v>CP-DL</v>
      </c>
      <c r="D488" s="85" t="s">
        <v>640</v>
      </c>
      <c r="E488" s="85" t="str">
        <f>VLOOKUP(D488,'Phase apprent &amp; Nature activ'!A$11:B$14,2,0)</f>
        <v>Formalisation</v>
      </c>
      <c r="F488" s="85">
        <v>2</v>
      </c>
      <c r="G488" s="85" t="s">
        <v>952</v>
      </c>
      <c r="H488" s="85" t="str">
        <f t="shared" si="29"/>
        <v>CP-DL-F-2-Q1</v>
      </c>
      <c r="I488" s="48" t="str">
        <f>CONCATENATE(VLOOKUP(CONCATENATE(A488,"-",B488,"-",D488,"-",F488),'Activités par classe-leçon-nat'!G:H,2,0)," - ",E488)</f>
        <v>Lire les chiffres arabes - Formalisation</v>
      </c>
      <c r="J488" s="48" t="str">
        <f>VLOOKUP(CONCATENATE($A488,"-",$B488,"-",$D488,"-",$F488),'Activités par classe-leçon-nat'!G:J,3,0)</f>
        <v>L'enfant doit savoir lire les nombres écrits en chiffres arabes, en faisant la correspondance avec des dés</v>
      </c>
      <c r="K488" s="48" t="str">
        <f>VLOOKUP(G488,'Type Exo'!A:C,3,0)</f>
        <v>Un exercice de type QCM</v>
      </c>
      <c r="L488" s="48" t="s">
        <v>1004</v>
      </c>
      <c r="M488" s="48">
        <f>IF(NOT(ISNA(VLOOKUP(CONCATENATE($H488,"-",$G488),'Question ClasseLeçonActTyprep'!$I:$L,4,0))), VLOOKUP(CONCATENATE($H488,"-",$G488),'Question ClasseLeçonActTyprep'!$I:$L,4,0), IF(NOT(ISNA(VLOOKUP(CONCATENATE(MID($H488,1,LEN($H488)-2),"--*",$G488),'Question ClasseLeçonActTyprep'!$I:$L,4,0))), VLOOKUP(CONCATENATE(MID($H488,1,LEN($H488)-2),"--*",$G488),'Question ClasseLeçonActTyprep'!$I:$L,4,0), IF(NOT(ISNA(VLOOKUP(CONCATENATE(MID($H488,1,LEN($H488)-4),"---*",$G488),'Question ClasseLeçonActTyprep'!$I:$L,4,0))), VLOOKUP(CONCATENATE(MID($H488,1,LEN($H488)-4),"---*",$G488),'Question ClasseLeçonActTyprep'!$I:$L,4,0), IF(NOT(ISNA(VLOOKUP(CONCATENATE(MID($H488,1,LEN($H488)-5),"----*",$G488),'Question ClasseLeçonActTyprep'!$I:$L,4,0))), VLOOKUP(CONCATENATE(MID($H488,1,LEN($H488)-6),"----*",$G488),'Question ClasseLeçonActTyprep'!$I:$L,4,0), 0))))</f>
        <v>0</v>
      </c>
      <c r="N488" s="86" t="str">
        <f t="shared" si="30"/>
        <v>Ce nombre correspond à quel dé ?</v>
      </c>
      <c r="O488" s="93" t="str">
        <f t="shared" si="31"/>
        <v>INSERT INTO `activite_clnt` (nom, description, objectif, consigne, typrep, num_activite, fk_classe_id, fk_lesson_id, fk_natureactiv_id) VALUES ('Lire les chiffres arabes - Formalisation', 'Un exercice de type QCM', 'L''enfant doit savoir lire les nombres écrits en chiffres arabes, en faisant la correspondance avec des dés', 'Ce nombre correspond à quel dé ?', 'Q1', '2', 'CP', 'DL', 'F');</v>
      </c>
    </row>
    <row r="489" spans="1:15" s="87" customFormat="1" ht="72.5" x14ac:dyDescent="0.35">
      <c r="A489" s="12" t="s">
        <v>77</v>
      </c>
      <c r="B489" s="85" t="s">
        <v>716</v>
      </c>
      <c r="C489" s="9" t="str">
        <f t="shared" si="28"/>
        <v>CP-DL</v>
      </c>
      <c r="D489" s="85" t="s">
        <v>640</v>
      </c>
      <c r="E489" s="85" t="str">
        <f>VLOOKUP(D489,'Phase apprent &amp; Nature activ'!A$11:B$14,2,0)</f>
        <v>Formalisation</v>
      </c>
      <c r="F489" s="85">
        <v>2</v>
      </c>
      <c r="G489" s="85" t="s">
        <v>953</v>
      </c>
      <c r="H489" s="85" t="str">
        <f t="shared" si="29"/>
        <v>CP-DL-F-2-Q2</v>
      </c>
      <c r="I489" s="48" t="str">
        <f>CONCATENATE(VLOOKUP(CONCATENATE(A489,"-",B489,"-",D489,"-",F489),'Activités par classe-leçon-nat'!G:H,2,0)," - ",E489)</f>
        <v>Lire les chiffres arabes - Formalisation</v>
      </c>
      <c r="J489" s="48" t="str">
        <f>VLOOKUP(CONCATENATE($A489,"-",$B489,"-",$D489,"-",$F489),'Activités par classe-leçon-nat'!G:J,3,0)</f>
        <v>L'enfant doit savoir lire les nombres écrits en chiffres arabes, en faisant la correspondance avec des dés</v>
      </c>
      <c r="K489" s="48" t="str">
        <f>VLOOKUP(G489,'Type Exo'!A:C,3,0)</f>
        <v>Un exercice de type QCM (question alternative / trouver l'intrus)</v>
      </c>
      <c r="L489" s="48" t="s">
        <v>1005</v>
      </c>
      <c r="M489" s="48">
        <f>IF(NOT(ISNA(VLOOKUP(CONCATENATE($H489,"-",$G489),'Question ClasseLeçonActTyprep'!$I:$L,4,0))), VLOOKUP(CONCATENATE($H489,"-",$G489),'Question ClasseLeçonActTyprep'!$I:$L,4,0), IF(NOT(ISNA(VLOOKUP(CONCATENATE(MID($H489,1,LEN($H489)-2),"--*",$G489),'Question ClasseLeçonActTyprep'!$I:$L,4,0))), VLOOKUP(CONCATENATE(MID($H489,1,LEN($H489)-2),"--*",$G489),'Question ClasseLeçonActTyprep'!$I:$L,4,0), IF(NOT(ISNA(VLOOKUP(CONCATENATE(MID($H489,1,LEN($H489)-4),"---*",$G489),'Question ClasseLeçonActTyprep'!$I:$L,4,0))), VLOOKUP(CONCATENATE(MID($H489,1,LEN($H489)-4),"---*",$G489),'Question ClasseLeçonActTyprep'!$I:$L,4,0), IF(NOT(ISNA(VLOOKUP(CONCATENATE(MID($H489,1,LEN($H489)-5),"----*",$G489),'Question ClasseLeçonActTyprep'!$I:$L,4,0))), VLOOKUP(CONCATENATE(MID($H489,1,LEN($H489)-6),"----*",$G489),'Question ClasseLeçonActTyprep'!$I:$L,4,0), 0))))</f>
        <v>0</v>
      </c>
      <c r="N489" s="86" t="str">
        <f t="shared" si="30"/>
        <v>Quel dé n'est pas représenté sur ces nombres ?</v>
      </c>
      <c r="O489" s="93" t="str">
        <f t="shared" si="31"/>
        <v>INSERT INTO `activite_clnt` (nom, description, objectif, consigne, typrep, num_activite, fk_classe_id, fk_lesson_id, fk_natureactiv_id) VALUES ('Lire les chiffres arabes - Formalisation', 'Un exercice de type QCM (question alternative / trouver l''intrus)', 'L''enfant doit savoir lire les nombres écrits en chiffres arabes, en faisant la correspondance avec des dés', 'Quel dé n''est pas représenté sur ces nombres ?', 'Q2', '2', 'CP', 'DL', 'F');</v>
      </c>
    </row>
    <row r="490" spans="1:15" s="87" customFormat="1" ht="58" x14ac:dyDescent="0.35">
      <c r="A490" s="12" t="s">
        <v>77</v>
      </c>
      <c r="B490" s="85" t="s">
        <v>716</v>
      </c>
      <c r="C490" s="9" t="str">
        <f t="shared" si="28"/>
        <v>CP-DL</v>
      </c>
      <c r="D490" s="85" t="s">
        <v>640</v>
      </c>
      <c r="E490" s="85" t="str">
        <f>VLOOKUP(D490,'Phase apprent &amp; Nature activ'!A$11:B$14,2,0)</f>
        <v>Formalisation</v>
      </c>
      <c r="F490" s="85">
        <v>2</v>
      </c>
      <c r="G490" s="85" t="s">
        <v>87</v>
      </c>
      <c r="H490" s="85" t="str">
        <f t="shared" si="29"/>
        <v>CP-DL-F-2-M</v>
      </c>
      <c r="I490" s="48" t="str">
        <f>CONCATENATE(VLOOKUP(CONCATENATE(A490,"-",B490,"-",D490,"-",F490),'Activités par classe-leçon-nat'!G:H,2,0)," - ",E490)</f>
        <v>Lire les chiffres arabes - Formalisation</v>
      </c>
      <c r="J490" s="48" t="str">
        <f>VLOOKUP(CONCATENATE($A490,"-",$B490,"-",$D490,"-",$F490),'Activités par classe-leçon-nat'!G:J,3,0)</f>
        <v>L'enfant doit savoir lire les nombres écrits en chiffres arabes, en faisant la correspondance avec des dés</v>
      </c>
      <c r="K490" s="48" t="str">
        <f>VLOOKUP(G490,'Type Exo'!A:C,3,0)</f>
        <v>Un exercice de type Memory</v>
      </c>
      <c r="L490" s="48" t="s">
        <v>1006</v>
      </c>
      <c r="M490" s="48">
        <f>IF(NOT(ISNA(VLOOKUP(CONCATENATE($H490,"-",$G490),'Question ClasseLeçonActTyprep'!$I:$L,4,0))), VLOOKUP(CONCATENATE($H490,"-",$G490),'Question ClasseLeçonActTyprep'!$I:$L,4,0), IF(NOT(ISNA(VLOOKUP(CONCATENATE(MID($H490,1,LEN($H490)-2),"--*",$G490),'Question ClasseLeçonActTyprep'!$I:$L,4,0))), VLOOKUP(CONCATENATE(MID($H490,1,LEN($H490)-2),"--*",$G490),'Question ClasseLeçonActTyprep'!$I:$L,4,0), IF(NOT(ISNA(VLOOKUP(CONCATENATE(MID($H490,1,LEN($H490)-4),"---*",$G490),'Question ClasseLeçonActTyprep'!$I:$L,4,0))), VLOOKUP(CONCATENATE(MID($H490,1,LEN($H490)-4),"---*",$G490),'Question ClasseLeçonActTyprep'!$I:$L,4,0), IF(NOT(ISNA(VLOOKUP(CONCATENATE(MID($H490,1,LEN($H490)-5),"----*",$G490),'Question ClasseLeçonActTyprep'!$I:$L,4,0))), VLOOKUP(CONCATENATE(MID($H490,1,LEN($H490)-6),"----*",$G490),'Question ClasseLeçonActTyprep'!$I:$L,4,0), 0))))</f>
        <v>0</v>
      </c>
      <c r="N490" s="86" t="str">
        <f t="shared" si="30"/>
        <v>Associe les cartes qui représentent le nombre et le dé qui lui correspond</v>
      </c>
      <c r="O490" s="93" t="str">
        <f t="shared" si="31"/>
        <v>INSERT INTO `activite_clnt` (nom, description, objectif, consigne, typrep, num_activite, fk_classe_id, fk_lesson_id, fk_natureactiv_id) VALUES ('Lire les chiffres arabes - Formalisation', 'Un exercice de type Memory', 'L''enfant doit savoir lire les nombres écrits en chiffres arabes, en faisant la correspondance avec des dés', 'Associe les cartes qui représentent le nombre et le dé qui lui correspond', 'M', '2', 'CP', 'DL', 'F');</v>
      </c>
    </row>
    <row r="491" spans="1:15" s="87" customFormat="1" ht="58" x14ac:dyDescent="0.35">
      <c r="A491" s="12" t="s">
        <v>77</v>
      </c>
      <c r="B491" s="85" t="s">
        <v>716</v>
      </c>
      <c r="C491" s="9" t="str">
        <f t="shared" si="28"/>
        <v>CP-DL</v>
      </c>
      <c r="D491" s="85" t="s">
        <v>640</v>
      </c>
      <c r="E491" s="85" t="str">
        <f>VLOOKUP(D491,'Phase apprent &amp; Nature activ'!A$11:B$14,2,0)</f>
        <v>Formalisation</v>
      </c>
      <c r="F491" s="85">
        <v>2</v>
      </c>
      <c r="G491" s="85" t="s">
        <v>628</v>
      </c>
      <c r="H491" s="85" t="str">
        <f t="shared" si="29"/>
        <v>CP-DL-F-2-P</v>
      </c>
      <c r="I491" s="48" t="str">
        <f>CONCATENATE(VLOOKUP(CONCATENATE(A491,"-",B491,"-",D491,"-",F491),'Activités par classe-leçon-nat'!G:H,2,0)," - ",E491)</f>
        <v>Lire les chiffres arabes - Formalisation</v>
      </c>
      <c r="J491" s="48" t="str">
        <f>VLOOKUP(CONCATENATE($A491,"-",$B491,"-",$D491,"-",$F491),'Activités par classe-leçon-nat'!G:J,3,0)</f>
        <v>L'enfant doit savoir lire les nombres écrits en chiffres arabes, en faisant la correspondance avec des dés</v>
      </c>
      <c r="K491" s="48" t="str">
        <f>VLOOKUP(G491,'Type Exo'!A:C,3,0)</f>
        <v>Un exercice où il faut relier des items entre eux par paire</v>
      </c>
      <c r="L491" s="48" t="s">
        <v>1007</v>
      </c>
      <c r="M491" s="48">
        <f>IF(NOT(ISNA(VLOOKUP(CONCATENATE($H491,"-",$G491),'Question ClasseLeçonActTyprep'!$I:$L,4,0))), VLOOKUP(CONCATENATE($H491,"-",$G491),'Question ClasseLeçonActTyprep'!$I:$L,4,0), IF(NOT(ISNA(VLOOKUP(CONCATENATE(MID($H491,1,LEN($H491)-2),"--*",$G491),'Question ClasseLeçonActTyprep'!$I:$L,4,0))), VLOOKUP(CONCATENATE(MID($H491,1,LEN($H491)-2),"--*",$G491),'Question ClasseLeçonActTyprep'!$I:$L,4,0), IF(NOT(ISNA(VLOOKUP(CONCATENATE(MID($H491,1,LEN($H491)-4),"---*",$G491),'Question ClasseLeçonActTyprep'!$I:$L,4,0))), VLOOKUP(CONCATENATE(MID($H491,1,LEN($H491)-4),"---*",$G491),'Question ClasseLeçonActTyprep'!$I:$L,4,0), IF(NOT(ISNA(VLOOKUP(CONCATENATE(MID($H491,1,LEN($H491)-5),"----*",$G491),'Question ClasseLeçonActTyprep'!$I:$L,4,0))), VLOOKUP(CONCATENATE(MID($H491,1,LEN($H491)-6),"----*",$G491),'Question ClasseLeçonActTyprep'!$I:$L,4,0), 0))))</f>
        <v>0</v>
      </c>
      <c r="N491" s="86" t="str">
        <f t="shared" si="30"/>
        <v>Relie les nombres avec les dés qui leur correspondent</v>
      </c>
      <c r="O491" s="93" t="str">
        <f t="shared" si="31"/>
        <v>INSERT INTO `activite_clnt` (nom, description, objectif, consigne, typrep, num_activite, fk_classe_id, fk_lesson_id, fk_natureactiv_id) VALUES ('Lire les chiffres arabes - Formalisation', 'Un exercice où il faut relier des items entre eux par paire', 'L''enfant doit savoir lire les nombres écrits en chiffres arabes, en faisant la correspondance avec des dés', 'Relie les nombres avec les dés qui leur correspondent', 'P', '2', 'CP', 'DL', 'F');</v>
      </c>
    </row>
    <row r="492" spans="1:15" s="87" customFormat="1" ht="58" x14ac:dyDescent="0.35">
      <c r="A492" s="12" t="s">
        <v>77</v>
      </c>
      <c r="B492" s="85" t="s">
        <v>716</v>
      </c>
      <c r="C492" s="9" t="str">
        <f t="shared" si="28"/>
        <v>CP-DL</v>
      </c>
      <c r="D492" s="85" t="s">
        <v>640</v>
      </c>
      <c r="E492" s="85" t="str">
        <f>VLOOKUP(D492,'Phase apprent &amp; Nature activ'!A$11:B$14,2,0)</f>
        <v>Formalisation</v>
      </c>
      <c r="F492" s="85">
        <v>2</v>
      </c>
      <c r="G492" s="85" t="s">
        <v>835</v>
      </c>
      <c r="H492" s="85" t="str">
        <f t="shared" si="29"/>
        <v>CP-DL-F-2-T</v>
      </c>
      <c r="I492" s="48" t="str">
        <f>CONCATENATE(VLOOKUP(CONCATENATE(A492,"-",B492,"-",D492,"-",F492),'Activités par classe-leçon-nat'!G:H,2,0)," - ",E492)</f>
        <v>Lire les chiffres arabes - Formalisation</v>
      </c>
      <c r="J492" s="48" t="str">
        <f>VLOOKUP(CONCATENATE($A492,"-",$B492,"-",$D492,"-",$F492),'Activités par classe-leçon-nat'!G:J,3,0)</f>
        <v>L'enfant doit savoir lire les nombres écrits en chiffres arabes, en faisant la correspondance avec des dés</v>
      </c>
      <c r="K492" s="48" t="str">
        <f>VLOOKUP(G492,'Type Exo'!A:C,3,0)</f>
        <v>Un exercice à trous</v>
      </c>
      <c r="L492" s="48" t="s">
        <v>1008</v>
      </c>
      <c r="M492" s="48">
        <f>IF(NOT(ISNA(VLOOKUP(CONCATENATE($H492,"-",$G492),'Question ClasseLeçonActTyprep'!$I:$L,4,0))), VLOOKUP(CONCATENATE($H492,"-",$G492),'Question ClasseLeçonActTyprep'!$I:$L,4,0), IF(NOT(ISNA(VLOOKUP(CONCATENATE(MID($H492,1,LEN($H492)-2),"--*",$G492),'Question ClasseLeçonActTyprep'!$I:$L,4,0))), VLOOKUP(CONCATENATE(MID($H492,1,LEN($H492)-2),"--*",$G492),'Question ClasseLeçonActTyprep'!$I:$L,4,0), IF(NOT(ISNA(VLOOKUP(CONCATENATE(MID($H492,1,LEN($H492)-4),"---*",$G492),'Question ClasseLeçonActTyprep'!$I:$L,4,0))), VLOOKUP(CONCATENATE(MID($H492,1,LEN($H492)-4),"---*",$G492),'Question ClasseLeçonActTyprep'!$I:$L,4,0), IF(NOT(ISNA(VLOOKUP(CONCATENATE(MID($H492,1,LEN($H492)-5),"----*",$G492),'Question ClasseLeçonActTyprep'!$I:$L,4,0))), VLOOKUP(CONCATENATE(MID($H492,1,LEN($H492)-6),"----*",$G492),'Question ClasseLeçonActTyprep'!$I:$L,4,0), 0))))</f>
        <v>0</v>
      </c>
      <c r="N492" s="86" t="str">
        <f t="shared" si="30"/>
        <v>Un &lt;nombre&gt; correspond à la &lt;quantité de points&gt; sur un dé</v>
      </c>
      <c r="O492" s="93" t="str">
        <f t="shared" si="31"/>
        <v>INSERT INTO `activite_clnt` (nom, description, objectif, consigne, typrep, num_activite, fk_classe_id, fk_lesson_id, fk_natureactiv_id) VALUES ('Lire les chiffres arabes - Formalisation', 'Un exercice à trous', 'L''enfant doit savoir lire les nombres écrits en chiffres arabes, en faisant la correspondance avec des dés', 'Un &lt;nombre&gt; correspond à la &lt;quantité de points&gt; sur un dé', 'T', '2', 'CP', 'DL', 'F');</v>
      </c>
    </row>
    <row r="493" spans="1:15" s="87" customFormat="1" ht="58" x14ac:dyDescent="0.35">
      <c r="A493" s="12" t="s">
        <v>77</v>
      </c>
      <c r="B493" s="85" t="s">
        <v>716</v>
      </c>
      <c r="C493" s="9" t="str">
        <f t="shared" si="28"/>
        <v>CP-DL</v>
      </c>
      <c r="D493" s="85" t="s">
        <v>640</v>
      </c>
      <c r="E493" s="85" t="str">
        <f>VLOOKUP(D493,'Phase apprent &amp; Nature activ'!A$11:B$14,2,0)</f>
        <v>Formalisation</v>
      </c>
      <c r="F493" s="85">
        <v>3</v>
      </c>
      <c r="G493" s="85" t="s">
        <v>735</v>
      </c>
      <c r="H493" s="85" t="str">
        <f t="shared" si="29"/>
        <v>CP-DL-F-3-B1</v>
      </c>
      <c r="I493" s="48" t="str">
        <f>CONCATENATE(VLOOKUP(CONCATENATE(A493,"-",B493,"-",D493,"-",F493),'Activités par classe-leçon-nat'!G:H,2,0)," - ",E493)</f>
        <v>Lire les chiffres arabes - Formalisation</v>
      </c>
      <c r="J493" s="48" t="str">
        <f>VLOOKUP(CONCATENATE($A493,"-",$B493,"-",$D493,"-",$F493),'Activités par classe-leçon-nat'!G:J,3,0)</f>
        <v>L'enfant doit savoir lire les nombres écrits en chiffres arabes, en faisant la correspondance avec des dominos</v>
      </c>
      <c r="K493" s="48" t="str">
        <f>VLOOKUP(G493,'Type Exo'!A:C,3,0)</f>
        <v>Exercice où il faut trouver la bonne réponse parmi 2 possibles</v>
      </c>
      <c r="L493" s="48" t="s">
        <v>1009</v>
      </c>
      <c r="M493" s="48">
        <f>IF(NOT(ISNA(VLOOKUP(CONCATENATE($H493,"-",$G493),'Question ClasseLeçonActTyprep'!$I:$L,4,0))), VLOOKUP(CONCATENATE($H493,"-",$G493),'Question ClasseLeçonActTyprep'!$I:$L,4,0), IF(NOT(ISNA(VLOOKUP(CONCATENATE(MID($H493,1,LEN($H493)-2),"--*",$G493),'Question ClasseLeçonActTyprep'!$I:$L,4,0))), VLOOKUP(CONCATENATE(MID($H493,1,LEN($H493)-2),"--*",$G493),'Question ClasseLeçonActTyprep'!$I:$L,4,0), IF(NOT(ISNA(VLOOKUP(CONCATENATE(MID($H493,1,LEN($H493)-4),"---*",$G493),'Question ClasseLeçonActTyprep'!$I:$L,4,0))), VLOOKUP(CONCATENATE(MID($H493,1,LEN($H493)-4),"---*",$G493),'Question ClasseLeçonActTyprep'!$I:$L,4,0), IF(NOT(ISNA(VLOOKUP(CONCATENATE(MID($H493,1,LEN($H493)-5),"----*",$G493),'Question ClasseLeçonActTyprep'!$I:$L,4,0))), VLOOKUP(CONCATENATE(MID($H493,1,LEN($H493)-6),"----*",$G493),'Question ClasseLeçonActTyprep'!$I:$L,4,0), 0))))</f>
        <v>0</v>
      </c>
      <c r="N493" s="86" t="str">
        <f t="shared" si="30"/>
        <v>Ce nombre correspond à quel domino ?</v>
      </c>
      <c r="O493" s="93" t="str">
        <f t="shared" si="31"/>
        <v>INSERT INTO `activite_clnt` (nom, description, objectif, consigne, typrep, num_activite, fk_classe_id, fk_lesson_id, fk_natureactiv_id) VALUES ('Lire les chiffres arabes - Formalisation', 'Exercice où il faut trouver la bonne réponse parmi 2 possibles', 'L''enfant doit savoir lire les nombres écrits en chiffres arabes, en faisant la correspondance avec des dominos', 'Ce nombre correspond à quel domino ?', 'B1', '3', 'CP', 'DL', 'F');</v>
      </c>
    </row>
    <row r="494" spans="1:15" s="87" customFormat="1" ht="72.5" x14ac:dyDescent="0.35">
      <c r="A494" s="12" t="s">
        <v>77</v>
      </c>
      <c r="B494" s="85" t="s">
        <v>716</v>
      </c>
      <c r="C494" s="9" t="str">
        <f t="shared" si="28"/>
        <v>CP-DL</v>
      </c>
      <c r="D494" s="85" t="s">
        <v>640</v>
      </c>
      <c r="E494" s="85" t="str">
        <f>VLOOKUP(D494,'Phase apprent &amp; Nature activ'!A$11:B$14,2,0)</f>
        <v>Formalisation</v>
      </c>
      <c r="F494" s="85">
        <v>3</v>
      </c>
      <c r="G494" s="85" t="s">
        <v>951</v>
      </c>
      <c r="H494" s="85" t="str">
        <f t="shared" si="29"/>
        <v>CP-DL-F-3-B2</v>
      </c>
      <c r="I494" s="48" t="str">
        <f>CONCATENATE(VLOOKUP(CONCATENATE(A494,"-",B494,"-",D494,"-",F494),'Activités par classe-leçon-nat'!G:H,2,0)," - ",E494)</f>
        <v>Lire les chiffres arabes - Formalisation</v>
      </c>
      <c r="J494" s="48" t="str">
        <f>VLOOKUP(CONCATENATE($A494,"-",$B494,"-",$D494,"-",$F494),'Activités par classe-leçon-nat'!G:J,3,0)</f>
        <v>L'enfant doit savoir lire les nombres écrits en chiffres arabes, en faisant la correspondance avec des dominos</v>
      </c>
      <c r="K494" s="48" t="str">
        <f>VLOOKUP(G494,'Type Exo'!A:C,3,0)</f>
        <v>Exercice où il faut trouver la bonne réponse parmi 2 possibles (question alternative)</v>
      </c>
      <c r="L494" s="48" t="s">
        <v>1010</v>
      </c>
      <c r="M494" s="48">
        <f>IF(NOT(ISNA(VLOOKUP(CONCATENATE($H494,"-",$G494),'Question ClasseLeçonActTyprep'!$I:$L,4,0))), VLOOKUP(CONCATENATE($H494,"-",$G494),'Question ClasseLeçonActTyprep'!$I:$L,4,0), IF(NOT(ISNA(VLOOKUP(CONCATENATE(MID($H494,1,LEN($H494)-2),"--*",$G494),'Question ClasseLeçonActTyprep'!$I:$L,4,0))), VLOOKUP(CONCATENATE(MID($H494,1,LEN($H494)-2),"--*",$G494),'Question ClasseLeçonActTyprep'!$I:$L,4,0), IF(NOT(ISNA(VLOOKUP(CONCATENATE(MID($H494,1,LEN($H494)-4),"---*",$G494),'Question ClasseLeçonActTyprep'!$I:$L,4,0))), VLOOKUP(CONCATENATE(MID($H494,1,LEN($H494)-4),"---*",$G494),'Question ClasseLeçonActTyprep'!$I:$L,4,0), IF(NOT(ISNA(VLOOKUP(CONCATENATE(MID($H494,1,LEN($H494)-5),"----*",$G494),'Question ClasseLeçonActTyprep'!$I:$L,4,0))), VLOOKUP(CONCATENATE(MID($H494,1,LEN($H494)-6),"----*",$G494),'Question ClasseLeçonActTyprep'!$I:$L,4,0), 0))))</f>
        <v>0</v>
      </c>
      <c r="N494" s="86" t="str">
        <f t="shared" si="30"/>
        <v>Quel domino n'est pas représenté sur ces nombres ?</v>
      </c>
      <c r="O494" s="93" t="str">
        <f t="shared" si="31"/>
        <v>INSERT INTO `activite_clnt` (nom, description, objectif, consigne, typrep, num_activite, fk_classe_id, fk_lesson_id, fk_natureactiv_id) VALUES ('Lire les chiffres arabes - Formalisation', 'Exercice où il faut trouver la bonne réponse parmi 2 possibles (question alternative)', 'L''enfant doit savoir lire les nombres écrits en chiffres arabes, en faisant la correspondance avec des dominos', 'Quel domino n''est pas représenté sur ces nombres ?', 'B2', '3', 'CP', 'DL', 'F');</v>
      </c>
    </row>
    <row r="495" spans="1:15" s="87" customFormat="1" ht="58" x14ac:dyDescent="0.35">
      <c r="A495" s="12" t="s">
        <v>77</v>
      </c>
      <c r="B495" s="85" t="s">
        <v>716</v>
      </c>
      <c r="C495" s="9" t="str">
        <f t="shared" si="28"/>
        <v>CP-DL</v>
      </c>
      <c r="D495" s="85" t="s">
        <v>640</v>
      </c>
      <c r="E495" s="85" t="str">
        <f>VLOOKUP(D495,'Phase apprent &amp; Nature activ'!A$11:B$14,2,0)</f>
        <v>Formalisation</v>
      </c>
      <c r="F495" s="85">
        <v>3</v>
      </c>
      <c r="G495" s="85" t="s">
        <v>952</v>
      </c>
      <c r="H495" s="85" t="str">
        <f t="shared" si="29"/>
        <v>CP-DL-F-3-Q1</v>
      </c>
      <c r="I495" s="48" t="str">
        <f>CONCATENATE(VLOOKUP(CONCATENATE(A495,"-",B495,"-",D495,"-",F495),'Activités par classe-leçon-nat'!G:H,2,0)," - ",E495)</f>
        <v>Lire les chiffres arabes - Formalisation</v>
      </c>
      <c r="J495" s="48" t="str">
        <f>VLOOKUP(CONCATENATE($A495,"-",$B495,"-",$D495,"-",$F495),'Activités par classe-leçon-nat'!G:J,3,0)</f>
        <v>L'enfant doit savoir lire les nombres écrits en chiffres arabes, en faisant la correspondance avec des dominos</v>
      </c>
      <c r="K495" s="48" t="str">
        <f>VLOOKUP(G495,'Type Exo'!A:C,3,0)</f>
        <v>Un exercice de type QCM</v>
      </c>
      <c r="L495" s="48" t="s">
        <v>1009</v>
      </c>
      <c r="M495" s="48">
        <f>IF(NOT(ISNA(VLOOKUP(CONCATENATE($H495,"-",$G495),'Question ClasseLeçonActTyprep'!$I:$L,4,0))), VLOOKUP(CONCATENATE($H495,"-",$G495),'Question ClasseLeçonActTyprep'!$I:$L,4,0), IF(NOT(ISNA(VLOOKUP(CONCATENATE(MID($H495,1,LEN($H495)-2),"--*",$G495),'Question ClasseLeçonActTyprep'!$I:$L,4,0))), VLOOKUP(CONCATENATE(MID($H495,1,LEN($H495)-2),"--*",$G495),'Question ClasseLeçonActTyprep'!$I:$L,4,0), IF(NOT(ISNA(VLOOKUP(CONCATENATE(MID($H495,1,LEN($H495)-4),"---*",$G495),'Question ClasseLeçonActTyprep'!$I:$L,4,0))), VLOOKUP(CONCATENATE(MID($H495,1,LEN($H495)-4),"---*",$G495),'Question ClasseLeçonActTyprep'!$I:$L,4,0), IF(NOT(ISNA(VLOOKUP(CONCATENATE(MID($H495,1,LEN($H495)-5),"----*",$G495),'Question ClasseLeçonActTyprep'!$I:$L,4,0))), VLOOKUP(CONCATENATE(MID($H495,1,LEN($H495)-6),"----*",$G495),'Question ClasseLeçonActTyprep'!$I:$L,4,0), 0))))</f>
        <v>0</v>
      </c>
      <c r="N495" s="86" t="str">
        <f t="shared" si="30"/>
        <v>Ce nombre correspond à quel domino ?</v>
      </c>
      <c r="O495" s="93" t="str">
        <f t="shared" si="31"/>
        <v>INSERT INTO `activite_clnt` (nom, description, objectif, consigne, typrep, num_activite, fk_classe_id, fk_lesson_id, fk_natureactiv_id) VALUES ('Lire les chiffres arabes - Formalisation', 'Un exercice de type QCM', 'L''enfant doit savoir lire les nombres écrits en chiffres arabes, en faisant la correspondance avec des dominos', 'Ce nombre correspond à quel domino ?', 'Q1', '3', 'CP', 'DL', 'F');</v>
      </c>
    </row>
    <row r="496" spans="1:15" s="87" customFormat="1" ht="72.5" x14ac:dyDescent="0.35">
      <c r="A496" s="12" t="s">
        <v>77</v>
      </c>
      <c r="B496" s="85" t="s">
        <v>716</v>
      </c>
      <c r="C496" s="9" t="str">
        <f t="shared" si="28"/>
        <v>CP-DL</v>
      </c>
      <c r="D496" s="85" t="s">
        <v>640</v>
      </c>
      <c r="E496" s="85" t="str">
        <f>VLOOKUP(D496,'Phase apprent &amp; Nature activ'!A$11:B$14,2,0)</f>
        <v>Formalisation</v>
      </c>
      <c r="F496" s="85">
        <v>3</v>
      </c>
      <c r="G496" s="85" t="s">
        <v>953</v>
      </c>
      <c r="H496" s="85" t="str">
        <f t="shared" si="29"/>
        <v>CP-DL-F-3-Q2</v>
      </c>
      <c r="I496" s="48" t="str">
        <f>CONCATENATE(VLOOKUP(CONCATENATE(A496,"-",B496,"-",D496,"-",F496),'Activités par classe-leçon-nat'!G:H,2,0)," - ",E496)</f>
        <v>Lire les chiffres arabes - Formalisation</v>
      </c>
      <c r="J496" s="48" t="str">
        <f>VLOOKUP(CONCATENATE($A496,"-",$B496,"-",$D496,"-",$F496),'Activités par classe-leçon-nat'!G:J,3,0)</f>
        <v>L'enfant doit savoir lire les nombres écrits en chiffres arabes, en faisant la correspondance avec des dominos</v>
      </c>
      <c r="K496" s="48" t="str">
        <f>VLOOKUP(G496,'Type Exo'!A:C,3,0)</f>
        <v>Un exercice de type QCM (question alternative / trouver l'intrus)</v>
      </c>
      <c r="L496" s="48" t="s">
        <v>1010</v>
      </c>
      <c r="M496" s="48">
        <f>IF(NOT(ISNA(VLOOKUP(CONCATENATE($H496,"-",$G496),'Question ClasseLeçonActTyprep'!$I:$L,4,0))), VLOOKUP(CONCATENATE($H496,"-",$G496),'Question ClasseLeçonActTyprep'!$I:$L,4,0), IF(NOT(ISNA(VLOOKUP(CONCATENATE(MID($H496,1,LEN($H496)-2),"--*",$G496),'Question ClasseLeçonActTyprep'!$I:$L,4,0))), VLOOKUP(CONCATENATE(MID($H496,1,LEN($H496)-2),"--*",$G496),'Question ClasseLeçonActTyprep'!$I:$L,4,0), IF(NOT(ISNA(VLOOKUP(CONCATENATE(MID($H496,1,LEN($H496)-4),"---*",$G496),'Question ClasseLeçonActTyprep'!$I:$L,4,0))), VLOOKUP(CONCATENATE(MID($H496,1,LEN($H496)-4),"---*",$G496),'Question ClasseLeçonActTyprep'!$I:$L,4,0), IF(NOT(ISNA(VLOOKUP(CONCATENATE(MID($H496,1,LEN($H496)-5),"----*",$G496),'Question ClasseLeçonActTyprep'!$I:$L,4,0))), VLOOKUP(CONCATENATE(MID($H496,1,LEN($H496)-6),"----*",$G496),'Question ClasseLeçonActTyprep'!$I:$L,4,0), 0))))</f>
        <v>0</v>
      </c>
      <c r="N496" s="86" t="str">
        <f t="shared" si="30"/>
        <v>Quel domino n'est pas représenté sur ces nombres ?</v>
      </c>
      <c r="O496" s="93" t="str">
        <f t="shared" si="31"/>
        <v>INSERT INTO `activite_clnt` (nom, description, objectif, consigne, typrep, num_activite, fk_classe_id, fk_lesson_id, fk_natureactiv_id) VALUES ('Lire les chiffres arabes - Formalisation', 'Un exercice de type QCM (question alternative / trouver l''intrus)', 'L''enfant doit savoir lire les nombres écrits en chiffres arabes, en faisant la correspondance avec des dominos', 'Quel domino n''est pas représenté sur ces nombres ?', 'Q2', '3', 'CP', 'DL', 'F');</v>
      </c>
    </row>
    <row r="497" spans="1:15" s="87" customFormat="1" ht="72.5" x14ac:dyDescent="0.35">
      <c r="A497" s="12" t="s">
        <v>77</v>
      </c>
      <c r="B497" s="85" t="s">
        <v>716</v>
      </c>
      <c r="C497" s="9" t="str">
        <f t="shared" si="28"/>
        <v>CP-DL</v>
      </c>
      <c r="D497" s="85" t="s">
        <v>640</v>
      </c>
      <c r="E497" s="85" t="str">
        <f>VLOOKUP(D497,'Phase apprent &amp; Nature activ'!A$11:B$14,2,0)</f>
        <v>Formalisation</v>
      </c>
      <c r="F497" s="85">
        <v>3</v>
      </c>
      <c r="G497" s="85" t="s">
        <v>87</v>
      </c>
      <c r="H497" s="85" t="str">
        <f t="shared" si="29"/>
        <v>CP-DL-F-3-M</v>
      </c>
      <c r="I497" s="48" t="str">
        <f>CONCATENATE(VLOOKUP(CONCATENATE(A497,"-",B497,"-",D497,"-",F497),'Activités par classe-leçon-nat'!G:H,2,0)," - ",E497)</f>
        <v>Lire les chiffres arabes - Formalisation</v>
      </c>
      <c r="J497" s="48" t="str">
        <f>VLOOKUP(CONCATENATE($A497,"-",$B497,"-",$D497,"-",$F497),'Activités par classe-leçon-nat'!G:J,3,0)</f>
        <v>L'enfant doit savoir lire les nombres écrits en chiffres arabes, en faisant la correspondance avec des dominos</v>
      </c>
      <c r="K497" s="48" t="str">
        <f>VLOOKUP(G497,'Type Exo'!A:C,3,0)</f>
        <v>Un exercice de type Memory</v>
      </c>
      <c r="L497" s="48" t="s">
        <v>1011</v>
      </c>
      <c r="M497" s="48">
        <f>IF(NOT(ISNA(VLOOKUP(CONCATENATE($H497,"-",$G497),'Question ClasseLeçonActTyprep'!$I:$L,4,0))), VLOOKUP(CONCATENATE($H497,"-",$G497),'Question ClasseLeçonActTyprep'!$I:$L,4,0), IF(NOT(ISNA(VLOOKUP(CONCATENATE(MID($H497,1,LEN($H497)-2),"--*",$G497),'Question ClasseLeçonActTyprep'!$I:$L,4,0))), VLOOKUP(CONCATENATE(MID($H497,1,LEN($H497)-2),"--*",$G497),'Question ClasseLeçonActTyprep'!$I:$L,4,0), IF(NOT(ISNA(VLOOKUP(CONCATENATE(MID($H497,1,LEN($H497)-4),"---*",$G497),'Question ClasseLeçonActTyprep'!$I:$L,4,0))), VLOOKUP(CONCATENATE(MID($H497,1,LEN($H497)-4),"---*",$G497),'Question ClasseLeçonActTyprep'!$I:$L,4,0), IF(NOT(ISNA(VLOOKUP(CONCATENATE(MID($H497,1,LEN($H497)-5),"----*",$G497),'Question ClasseLeçonActTyprep'!$I:$L,4,0))), VLOOKUP(CONCATENATE(MID($H497,1,LEN($H497)-6),"----*",$G497),'Question ClasseLeçonActTyprep'!$I:$L,4,0), 0))))</f>
        <v>0</v>
      </c>
      <c r="N497" s="86" t="str">
        <f t="shared" si="30"/>
        <v>Associe les cartes qui représentent le nombre et le domino qui lui correspond</v>
      </c>
      <c r="O497" s="93" t="str">
        <f t="shared" si="31"/>
        <v>INSERT INTO `activite_clnt` (nom, description, objectif, consigne, typrep, num_activite, fk_classe_id, fk_lesson_id, fk_natureactiv_id) VALUES ('Lire les chiffres arabes - Formalisation', 'Un exercice de type Memory', 'L''enfant doit savoir lire les nombres écrits en chiffres arabes, en faisant la correspondance avec des dominos', 'Associe les cartes qui représentent le nombre et le domino qui lui correspond', 'M', '3', 'CP', 'DL', 'F');</v>
      </c>
    </row>
    <row r="498" spans="1:15" s="87" customFormat="1" ht="72.5" x14ac:dyDescent="0.35">
      <c r="A498" s="12" t="s">
        <v>77</v>
      </c>
      <c r="B498" s="85" t="s">
        <v>716</v>
      </c>
      <c r="C498" s="9" t="str">
        <f t="shared" si="28"/>
        <v>CP-DL</v>
      </c>
      <c r="D498" s="85" t="s">
        <v>640</v>
      </c>
      <c r="E498" s="85" t="str">
        <f>VLOOKUP(D498,'Phase apprent &amp; Nature activ'!A$11:B$14,2,0)</f>
        <v>Formalisation</v>
      </c>
      <c r="F498" s="85">
        <v>3</v>
      </c>
      <c r="G498" s="85" t="s">
        <v>628</v>
      </c>
      <c r="H498" s="85" t="str">
        <f t="shared" si="29"/>
        <v>CP-DL-F-3-P</v>
      </c>
      <c r="I498" s="48" t="str">
        <f>CONCATENATE(VLOOKUP(CONCATENATE(A498,"-",B498,"-",D498,"-",F498),'Activités par classe-leçon-nat'!G:H,2,0)," - ",E498)</f>
        <v>Lire les chiffres arabes - Formalisation</v>
      </c>
      <c r="J498" s="48" t="str">
        <f>VLOOKUP(CONCATENATE($A498,"-",$B498,"-",$D498,"-",$F498),'Activités par classe-leçon-nat'!G:J,3,0)</f>
        <v>L'enfant doit savoir lire les nombres écrits en chiffres arabes, en faisant la correspondance avec des dominos</v>
      </c>
      <c r="K498" s="48" t="str">
        <f>VLOOKUP(G498,'Type Exo'!A:C,3,0)</f>
        <v>Un exercice où il faut relier des items entre eux par paire</v>
      </c>
      <c r="L498" s="48" t="s">
        <v>1012</v>
      </c>
      <c r="M498" s="48">
        <f>IF(NOT(ISNA(VLOOKUP(CONCATENATE($H498,"-",$G498),'Question ClasseLeçonActTyprep'!$I:$L,4,0))), VLOOKUP(CONCATENATE($H498,"-",$G498),'Question ClasseLeçonActTyprep'!$I:$L,4,0), IF(NOT(ISNA(VLOOKUP(CONCATENATE(MID($H498,1,LEN($H498)-2),"--*",$G498),'Question ClasseLeçonActTyprep'!$I:$L,4,0))), VLOOKUP(CONCATENATE(MID($H498,1,LEN($H498)-2),"--*",$G498),'Question ClasseLeçonActTyprep'!$I:$L,4,0), IF(NOT(ISNA(VLOOKUP(CONCATENATE(MID($H498,1,LEN($H498)-4),"---*",$G498),'Question ClasseLeçonActTyprep'!$I:$L,4,0))), VLOOKUP(CONCATENATE(MID($H498,1,LEN($H498)-4),"---*",$G498),'Question ClasseLeçonActTyprep'!$I:$L,4,0), IF(NOT(ISNA(VLOOKUP(CONCATENATE(MID($H498,1,LEN($H498)-5),"----*",$G498),'Question ClasseLeçonActTyprep'!$I:$L,4,0))), VLOOKUP(CONCATENATE(MID($H498,1,LEN($H498)-6),"----*",$G498),'Question ClasseLeçonActTyprep'!$I:$L,4,0), 0))))</f>
        <v>0</v>
      </c>
      <c r="N498" s="86" t="str">
        <f t="shared" si="30"/>
        <v>Relie les nombres avec les dominos qui leur correspondent</v>
      </c>
      <c r="O498" s="93" t="str">
        <f t="shared" si="31"/>
        <v>INSERT INTO `activite_clnt` (nom, description, objectif, consigne, typrep, num_activite, fk_classe_id, fk_lesson_id, fk_natureactiv_id) VALUES ('Lire les chiffres arabes - Formalisation', 'Un exercice où il faut relier des items entre eux par paire', 'L''enfant doit savoir lire les nombres écrits en chiffres arabes, en faisant la correspondance avec des dominos', 'Relie les nombres avec les dominos qui leur correspondent', 'P', '3', 'CP', 'DL', 'F');</v>
      </c>
    </row>
    <row r="499" spans="1:15" s="87" customFormat="1" ht="58" x14ac:dyDescent="0.35">
      <c r="A499" s="12" t="s">
        <v>77</v>
      </c>
      <c r="B499" s="85" t="s">
        <v>716</v>
      </c>
      <c r="C499" s="9" t="str">
        <f t="shared" si="28"/>
        <v>CP-DL</v>
      </c>
      <c r="D499" s="85" t="s">
        <v>640</v>
      </c>
      <c r="E499" s="85" t="str">
        <f>VLOOKUP(D499,'Phase apprent &amp; Nature activ'!A$11:B$14,2,0)</f>
        <v>Formalisation</v>
      </c>
      <c r="F499" s="85">
        <v>3</v>
      </c>
      <c r="G499" s="85" t="s">
        <v>835</v>
      </c>
      <c r="H499" s="85" t="str">
        <f t="shared" si="29"/>
        <v>CP-DL-F-3-T</v>
      </c>
      <c r="I499" s="48" t="str">
        <f>CONCATENATE(VLOOKUP(CONCATENATE(A499,"-",B499,"-",D499,"-",F499),'Activités par classe-leçon-nat'!G:H,2,0)," - ",E499)</f>
        <v>Lire les chiffres arabes - Formalisation</v>
      </c>
      <c r="J499" s="48" t="str">
        <f>VLOOKUP(CONCATENATE($A499,"-",$B499,"-",$D499,"-",$F499),'Activités par classe-leçon-nat'!G:J,3,0)</f>
        <v>L'enfant doit savoir lire les nombres écrits en chiffres arabes, en faisant la correspondance avec des dominos</v>
      </c>
      <c r="K499" s="48" t="str">
        <f>VLOOKUP(G499,'Type Exo'!A:C,3,0)</f>
        <v>Un exercice à trous</v>
      </c>
      <c r="L499" s="48" t="s">
        <v>1013</v>
      </c>
      <c r="M499" s="48">
        <f>IF(NOT(ISNA(VLOOKUP(CONCATENATE($H499,"-",$G499),'Question ClasseLeçonActTyprep'!$I:$L,4,0))), VLOOKUP(CONCATENATE($H499,"-",$G499),'Question ClasseLeçonActTyprep'!$I:$L,4,0), IF(NOT(ISNA(VLOOKUP(CONCATENATE(MID($H499,1,LEN($H499)-2),"--*",$G499),'Question ClasseLeçonActTyprep'!$I:$L,4,0))), VLOOKUP(CONCATENATE(MID($H499,1,LEN($H499)-2),"--*",$G499),'Question ClasseLeçonActTyprep'!$I:$L,4,0), IF(NOT(ISNA(VLOOKUP(CONCATENATE(MID($H499,1,LEN($H499)-4),"---*",$G499),'Question ClasseLeçonActTyprep'!$I:$L,4,0))), VLOOKUP(CONCATENATE(MID($H499,1,LEN($H499)-4),"---*",$G499),'Question ClasseLeçonActTyprep'!$I:$L,4,0), IF(NOT(ISNA(VLOOKUP(CONCATENATE(MID($H499,1,LEN($H499)-5),"----*",$G499),'Question ClasseLeçonActTyprep'!$I:$L,4,0))), VLOOKUP(CONCATENATE(MID($H499,1,LEN($H499)-6),"----*",$G499),'Question ClasseLeçonActTyprep'!$I:$L,4,0), 0))))</f>
        <v>0</v>
      </c>
      <c r="N499" s="86" t="str">
        <f t="shared" si="30"/>
        <v>Un &lt;nombre&gt; correspond à la &lt;quantité de points&gt; sur un domino</v>
      </c>
      <c r="O499" s="93" t="str">
        <f t="shared" si="31"/>
        <v>INSERT INTO `activite_clnt` (nom, description, objectif, consigne, typrep, num_activite, fk_classe_id, fk_lesson_id, fk_natureactiv_id) VALUES ('Lire les chiffres arabes - Formalisation', 'Un exercice à trous', 'L''enfant doit savoir lire les nombres écrits en chiffres arabes, en faisant la correspondance avec des dominos', 'Un &lt;nombre&gt; correspond à la &lt;quantité de points&gt; sur un domino', 'T', '3', 'CP', 'DL', 'F');</v>
      </c>
    </row>
    <row r="500" spans="1:15" s="87" customFormat="1" ht="58" x14ac:dyDescent="0.35">
      <c r="A500" s="12" t="s">
        <v>77</v>
      </c>
      <c r="B500" s="85" t="s">
        <v>716</v>
      </c>
      <c r="C500" s="9" t="str">
        <f t="shared" si="28"/>
        <v>CP-DL</v>
      </c>
      <c r="D500" s="85" t="s">
        <v>640</v>
      </c>
      <c r="E500" s="85" t="str">
        <f>VLOOKUP(D500,'Phase apprent &amp; Nature activ'!A$11:B$14,2,0)</f>
        <v>Formalisation</v>
      </c>
      <c r="F500" s="85">
        <v>4</v>
      </c>
      <c r="G500" s="85" t="s">
        <v>735</v>
      </c>
      <c r="H500" s="85" t="str">
        <f t="shared" si="29"/>
        <v>CP-DL-F-4-B1</v>
      </c>
      <c r="I500" s="48" t="str">
        <f>CONCATENATE(VLOOKUP(CONCATENATE(A500,"-",B500,"-",D500,"-",F500),'Activités par classe-leçon-nat'!G:H,2,0)," - ",E500)</f>
        <v>Reconnaître les mots qui sont des nombres - Formalisation</v>
      </c>
      <c r="J500" s="48" t="str">
        <f>VLOOKUP(CONCATENATE($A500,"-",$B500,"-",$D500,"-",$F500),'Activités par classe-leçon-nat'!G:J,3,0)</f>
        <v>L'enfant doit savoir distinguer les mots qui désignent des nombres</v>
      </c>
      <c r="K500" s="48" t="str">
        <f>VLOOKUP(G500,'Type Exo'!A:C,3,0)</f>
        <v>Exercice où il faut trouver la bonne réponse parmi 2 possibles</v>
      </c>
      <c r="L500" s="48" t="s">
        <v>1014</v>
      </c>
      <c r="M500" s="48">
        <f>IF(NOT(ISNA(VLOOKUP(CONCATENATE($H500,"-",$G500),'Question ClasseLeçonActTyprep'!$I:$L,4,0))), VLOOKUP(CONCATENATE($H500,"-",$G500),'Question ClasseLeçonActTyprep'!$I:$L,4,0), IF(NOT(ISNA(VLOOKUP(CONCATENATE(MID($H500,1,LEN($H500)-2),"--*",$G500),'Question ClasseLeçonActTyprep'!$I:$L,4,0))), VLOOKUP(CONCATENATE(MID($H500,1,LEN($H500)-2),"--*",$G500),'Question ClasseLeçonActTyprep'!$I:$L,4,0), IF(NOT(ISNA(VLOOKUP(CONCATENATE(MID($H500,1,LEN($H500)-4),"---*",$G500),'Question ClasseLeçonActTyprep'!$I:$L,4,0))), VLOOKUP(CONCATENATE(MID($H500,1,LEN($H500)-4),"---*",$G500),'Question ClasseLeçonActTyprep'!$I:$L,4,0), IF(NOT(ISNA(VLOOKUP(CONCATENATE(MID($H500,1,LEN($H500)-5),"----*",$G500),'Question ClasseLeçonActTyprep'!$I:$L,4,0))), VLOOKUP(CONCATENATE(MID($H500,1,LEN($H500)-6),"----*",$G500),'Question ClasseLeçonActTyprep'!$I:$L,4,0), 0))))</f>
        <v>0</v>
      </c>
      <c r="N500" s="86" t="str">
        <f t="shared" si="30"/>
        <v>Ce mot est-il un nombre ?</v>
      </c>
      <c r="O500" s="93" t="str">
        <f t="shared" si="31"/>
        <v>INSERT INTO `activite_clnt` (nom, description, objectif, consigne, typrep, num_activite, fk_classe_id, fk_lesson_id, fk_natureactiv_id) VALUES ('Reconnaître les mots qui sont des nombres - Formalisation', 'Exercice où il faut trouver la bonne réponse parmi 2 possibles', 'L''enfant doit savoir distinguer les mots qui désignent des nombres', 'Ce mot est-il un nombre ?', 'B1', '4', 'CP', 'DL', 'F');</v>
      </c>
    </row>
    <row r="501" spans="1:15" s="87" customFormat="1" ht="58" x14ac:dyDescent="0.35">
      <c r="A501" s="12" t="s">
        <v>77</v>
      </c>
      <c r="B501" s="85" t="s">
        <v>716</v>
      </c>
      <c r="C501" s="9" t="str">
        <f t="shared" si="28"/>
        <v>CP-DL</v>
      </c>
      <c r="D501" s="85" t="s">
        <v>640</v>
      </c>
      <c r="E501" s="85" t="str">
        <f>VLOOKUP(D501,'Phase apprent &amp; Nature activ'!A$11:B$14,2,0)</f>
        <v>Formalisation</v>
      </c>
      <c r="F501" s="85">
        <v>4</v>
      </c>
      <c r="G501" s="85" t="s">
        <v>951</v>
      </c>
      <c r="H501" s="85" t="str">
        <f t="shared" si="29"/>
        <v>CP-DL-F-4-B2</v>
      </c>
      <c r="I501" s="48" t="str">
        <f>CONCATENATE(VLOOKUP(CONCATENATE(A501,"-",B501,"-",D501,"-",F501),'Activités par classe-leçon-nat'!G:H,2,0)," - ",E501)</f>
        <v>Reconnaître les mots qui sont des nombres - Formalisation</v>
      </c>
      <c r="J501" s="48" t="str">
        <f>VLOOKUP(CONCATENATE($A501,"-",$B501,"-",$D501,"-",$F501),'Activités par classe-leçon-nat'!G:J,3,0)</f>
        <v>L'enfant doit savoir distinguer les mots qui désignent des nombres</v>
      </c>
      <c r="K501" s="48" t="str">
        <f>VLOOKUP(G501,'Type Exo'!A:C,3,0)</f>
        <v>Exercice où il faut trouver la bonne réponse parmi 2 possibles (question alternative)</v>
      </c>
      <c r="L501" s="48" t="s">
        <v>1015</v>
      </c>
      <c r="M501" s="48">
        <f>IF(NOT(ISNA(VLOOKUP(CONCATENATE($H501,"-",$G501),'Question ClasseLeçonActTyprep'!$I:$L,4,0))), VLOOKUP(CONCATENATE($H501,"-",$G501),'Question ClasseLeçonActTyprep'!$I:$L,4,0), IF(NOT(ISNA(VLOOKUP(CONCATENATE(MID($H501,1,LEN($H501)-2),"--*",$G501),'Question ClasseLeçonActTyprep'!$I:$L,4,0))), VLOOKUP(CONCATENATE(MID($H501,1,LEN($H501)-2),"--*",$G501),'Question ClasseLeçonActTyprep'!$I:$L,4,0), IF(NOT(ISNA(VLOOKUP(CONCATENATE(MID($H501,1,LEN($H501)-4),"---*",$G501),'Question ClasseLeçonActTyprep'!$I:$L,4,0))), VLOOKUP(CONCATENATE(MID($H501,1,LEN($H501)-4),"---*",$G501),'Question ClasseLeçonActTyprep'!$I:$L,4,0), IF(NOT(ISNA(VLOOKUP(CONCATENATE(MID($H501,1,LEN($H501)-5),"----*",$G501),'Question ClasseLeçonActTyprep'!$I:$L,4,0))), VLOOKUP(CONCATENATE(MID($H501,1,LEN($H501)-6),"----*",$G501),'Question ClasseLeçonActTyprep'!$I:$L,4,0), 0))))</f>
        <v>0</v>
      </c>
      <c r="N501" s="86" t="str">
        <f t="shared" si="30"/>
        <v>Quel mot n'est pas un nombre ?</v>
      </c>
      <c r="O501" s="93" t="str">
        <f t="shared" si="31"/>
        <v>INSERT INTO `activite_clnt` (nom, description, objectif, consigne, typrep, num_activite, fk_classe_id, fk_lesson_id, fk_natureactiv_id) VALUES ('Reconnaître les mots qui sont des nombres - Formalisation', 'Exercice où il faut trouver la bonne réponse parmi 2 possibles (question alternative)', 'L''enfant doit savoir distinguer les mots qui désignent des nombres', 'Quel mot n''est pas un nombre ?', 'B2', '4', 'CP', 'DL', 'F');</v>
      </c>
    </row>
    <row r="502" spans="1:15" s="87" customFormat="1" ht="58" x14ac:dyDescent="0.35">
      <c r="A502" s="12" t="s">
        <v>77</v>
      </c>
      <c r="B502" s="85" t="s">
        <v>716</v>
      </c>
      <c r="C502" s="9" t="str">
        <f t="shared" si="28"/>
        <v>CP-DL</v>
      </c>
      <c r="D502" s="85" t="s">
        <v>640</v>
      </c>
      <c r="E502" s="85" t="str">
        <f>VLOOKUP(D502,'Phase apprent &amp; Nature activ'!A$11:B$14,2,0)</f>
        <v>Formalisation</v>
      </c>
      <c r="F502" s="85">
        <v>4</v>
      </c>
      <c r="G502" s="85" t="s">
        <v>952</v>
      </c>
      <c r="H502" s="85" t="str">
        <f t="shared" si="29"/>
        <v>CP-DL-F-4-Q1</v>
      </c>
      <c r="I502" s="48" t="str">
        <f>CONCATENATE(VLOOKUP(CONCATENATE(A502,"-",B502,"-",D502,"-",F502),'Activités par classe-leçon-nat'!G:H,2,0)," - ",E502)</f>
        <v>Reconnaître les mots qui sont des nombres - Formalisation</v>
      </c>
      <c r="J502" s="48" t="str">
        <f>VLOOKUP(CONCATENATE($A502,"-",$B502,"-",$D502,"-",$F502),'Activités par classe-leçon-nat'!G:J,3,0)</f>
        <v>L'enfant doit savoir distinguer les mots qui désignent des nombres</v>
      </c>
      <c r="K502" s="48" t="str">
        <f>VLOOKUP(G502,'Type Exo'!A:C,3,0)</f>
        <v>Un exercice de type QCM</v>
      </c>
      <c r="L502" s="48" t="s">
        <v>1016</v>
      </c>
      <c r="M502" s="48">
        <f>IF(NOT(ISNA(VLOOKUP(CONCATENATE($H502,"-",$G502),'Question ClasseLeçonActTyprep'!$I:$L,4,0))), VLOOKUP(CONCATENATE($H502,"-",$G502),'Question ClasseLeçonActTyprep'!$I:$L,4,0), IF(NOT(ISNA(VLOOKUP(CONCATENATE(MID($H502,1,LEN($H502)-2),"--*",$G502),'Question ClasseLeçonActTyprep'!$I:$L,4,0))), VLOOKUP(CONCATENATE(MID($H502,1,LEN($H502)-2),"--*",$G502),'Question ClasseLeçonActTyprep'!$I:$L,4,0), IF(NOT(ISNA(VLOOKUP(CONCATENATE(MID($H502,1,LEN($H502)-4),"---*",$G502),'Question ClasseLeçonActTyprep'!$I:$L,4,0))), VLOOKUP(CONCATENATE(MID($H502,1,LEN($H502)-4),"---*",$G502),'Question ClasseLeçonActTyprep'!$I:$L,4,0), IF(NOT(ISNA(VLOOKUP(CONCATENATE(MID($H502,1,LEN($H502)-5),"----*",$G502),'Question ClasseLeçonActTyprep'!$I:$L,4,0))), VLOOKUP(CONCATENATE(MID($H502,1,LEN($H502)-6),"----*",$G502),'Question ClasseLeçonActTyprep'!$I:$L,4,0), 0))))</f>
        <v>0</v>
      </c>
      <c r="N502" s="86" t="str">
        <f t="shared" si="30"/>
        <v>Quels mots sont des nombres ?</v>
      </c>
      <c r="O502" s="93" t="str">
        <f t="shared" si="31"/>
        <v>INSERT INTO `activite_clnt` (nom, description, objectif, consigne, typrep, num_activite, fk_classe_id, fk_lesson_id, fk_natureactiv_id) VALUES ('Reconnaître les mots qui sont des nombres - Formalisation', 'Un exercice de type QCM', 'L''enfant doit savoir distinguer les mots qui désignent des nombres', 'Quels mots sont des nombres ?', 'Q1', '4', 'CP', 'DL', 'F');</v>
      </c>
    </row>
    <row r="503" spans="1:15" s="87" customFormat="1" ht="58" x14ac:dyDescent="0.35">
      <c r="A503" s="12" t="s">
        <v>77</v>
      </c>
      <c r="B503" s="85" t="s">
        <v>716</v>
      </c>
      <c r="C503" s="9" t="str">
        <f t="shared" si="28"/>
        <v>CP-DL</v>
      </c>
      <c r="D503" s="85" t="s">
        <v>640</v>
      </c>
      <c r="E503" s="85" t="str">
        <f>VLOOKUP(D503,'Phase apprent &amp; Nature activ'!A$11:B$14,2,0)</f>
        <v>Formalisation</v>
      </c>
      <c r="F503" s="85">
        <v>4</v>
      </c>
      <c r="G503" s="85" t="s">
        <v>953</v>
      </c>
      <c r="H503" s="85" t="str">
        <f t="shared" si="29"/>
        <v>CP-DL-F-4-Q2</v>
      </c>
      <c r="I503" s="48" t="str">
        <f>CONCATENATE(VLOOKUP(CONCATENATE(A503,"-",B503,"-",D503,"-",F503),'Activités par classe-leçon-nat'!G:H,2,0)," - ",E503)</f>
        <v>Reconnaître les mots qui sont des nombres - Formalisation</v>
      </c>
      <c r="J503" s="48" t="str">
        <f>VLOOKUP(CONCATENATE($A503,"-",$B503,"-",$D503,"-",$F503),'Activités par classe-leçon-nat'!G:J,3,0)</f>
        <v>L'enfant doit savoir distinguer les mots qui désignent des nombres</v>
      </c>
      <c r="K503" s="48" t="str">
        <f>VLOOKUP(G503,'Type Exo'!A:C,3,0)</f>
        <v>Un exercice de type QCM (question alternative / trouver l'intrus)</v>
      </c>
      <c r="L503" s="48" t="s">
        <v>1017</v>
      </c>
      <c r="M503" s="48">
        <f>IF(NOT(ISNA(VLOOKUP(CONCATENATE($H503,"-",$G503),'Question ClasseLeçonActTyprep'!$I:$L,4,0))), VLOOKUP(CONCATENATE($H503,"-",$G503),'Question ClasseLeçonActTyprep'!$I:$L,4,0), IF(NOT(ISNA(VLOOKUP(CONCATENATE(MID($H503,1,LEN($H503)-2),"--*",$G503),'Question ClasseLeçonActTyprep'!$I:$L,4,0))), VLOOKUP(CONCATENATE(MID($H503,1,LEN($H503)-2),"--*",$G503),'Question ClasseLeçonActTyprep'!$I:$L,4,0), IF(NOT(ISNA(VLOOKUP(CONCATENATE(MID($H503,1,LEN($H503)-4),"---*",$G503),'Question ClasseLeçonActTyprep'!$I:$L,4,0))), VLOOKUP(CONCATENATE(MID($H503,1,LEN($H503)-4),"---*",$G503),'Question ClasseLeçonActTyprep'!$I:$L,4,0), IF(NOT(ISNA(VLOOKUP(CONCATENATE(MID($H503,1,LEN($H503)-5),"----*",$G503),'Question ClasseLeçonActTyprep'!$I:$L,4,0))), VLOOKUP(CONCATENATE(MID($H503,1,LEN($H503)-6),"----*",$G503),'Question ClasseLeçonActTyprep'!$I:$L,4,0), 0))))</f>
        <v>0</v>
      </c>
      <c r="N503" s="86" t="str">
        <f t="shared" si="30"/>
        <v>Quels mots ne sont pas des nombres ?</v>
      </c>
      <c r="O503" s="93" t="str">
        <f t="shared" si="31"/>
        <v>INSERT INTO `activite_clnt` (nom, description, objectif, consigne, typrep, num_activite, fk_classe_id, fk_lesson_id, fk_natureactiv_id) VALUES ('Reconnaître les mots qui sont des nombres - Formalisation', 'Un exercice de type QCM (question alternative / trouver l''intrus)', 'L''enfant doit savoir distinguer les mots qui désignent des nombres', 'Quels mots ne sont pas des nombres ?', 'Q2', '4', 'CP', 'DL', 'F');</v>
      </c>
    </row>
    <row r="504" spans="1:15" s="87" customFormat="1" ht="58" x14ac:dyDescent="0.35">
      <c r="A504" s="12" t="s">
        <v>77</v>
      </c>
      <c r="B504" s="85" t="s">
        <v>716</v>
      </c>
      <c r="C504" s="9" t="str">
        <f t="shared" si="28"/>
        <v>CP-DL</v>
      </c>
      <c r="D504" s="85" t="s">
        <v>640</v>
      </c>
      <c r="E504" s="85" t="str">
        <f>VLOOKUP(D504,'Phase apprent &amp; Nature activ'!A$11:B$14,2,0)</f>
        <v>Formalisation</v>
      </c>
      <c r="F504" s="85">
        <v>4</v>
      </c>
      <c r="G504" s="85" t="s">
        <v>628</v>
      </c>
      <c r="H504" s="85" t="str">
        <f t="shared" si="29"/>
        <v>CP-DL-F-4-P</v>
      </c>
      <c r="I504" s="48" t="str">
        <f>CONCATENATE(VLOOKUP(CONCATENATE(A504,"-",B504,"-",D504,"-",F504),'Activités par classe-leçon-nat'!G:H,2,0)," - ",E504)</f>
        <v>Reconnaître les mots qui sont des nombres - Formalisation</v>
      </c>
      <c r="J504" s="48" t="str">
        <f>VLOOKUP(CONCATENATE($A504,"-",$B504,"-",$D504,"-",$F504),'Activités par classe-leçon-nat'!G:J,3,0)</f>
        <v>L'enfant doit savoir distinguer les mots qui désignent des nombres</v>
      </c>
      <c r="K504" s="48" t="str">
        <f>VLOOKUP(G504,'Type Exo'!A:C,3,0)</f>
        <v>Un exercice où il faut relier des items entre eux par paire</v>
      </c>
      <c r="L504" s="48" t="s">
        <v>1018</v>
      </c>
      <c r="M504" s="48">
        <f>IF(NOT(ISNA(VLOOKUP(CONCATENATE($H504,"-",$G504),'Question ClasseLeçonActTyprep'!$I:$L,4,0))), VLOOKUP(CONCATENATE($H504,"-",$G504),'Question ClasseLeçonActTyprep'!$I:$L,4,0), IF(NOT(ISNA(VLOOKUP(CONCATENATE(MID($H504,1,LEN($H504)-2),"--*",$G504),'Question ClasseLeçonActTyprep'!$I:$L,4,0))), VLOOKUP(CONCATENATE(MID($H504,1,LEN($H504)-2),"--*",$G504),'Question ClasseLeçonActTyprep'!$I:$L,4,0), IF(NOT(ISNA(VLOOKUP(CONCATENATE(MID($H504,1,LEN($H504)-4),"---*",$G504),'Question ClasseLeçonActTyprep'!$I:$L,4,0))), VLOOKUP(CONCATENATE(MID($H504,1,LEN($H504)-4),"---*",$G504),'Question ClasseLeçonActTyprep'!$I:$L,4,0), IF(NOT(ISNA(VLOOKUP(CONCATENATE(MID($H504,1,LEN($H504)-5),"----*",$G504),'Question ClasseLeçonActTyprep'!$I:$L,4,0))), VLOOKUP(CONCATENATE(MID($H504,1,LEN($H504)-6),"----*",$G504),'Question ClasseLeçonActTyprep'!$I:$L,4,0), 0))))</f>
        <v>0</v>
      </c>
      <c r="N504" s="86" t="str">
        <f t="shared" si="30"/>
        <v>Relie les mots soit à "un nombre" soit à "pas un nombre"</v>
      </c>
      <c r="O504" s="93" t="str">
        <f t="shared" si="31"/>
        <v>INSERT INTO `activite_clnt` (nom, description, objectif, consigne, typrep, num_activite, fk_classe_id, fk_lesson_id, fk_natureactiv_id) VALUES ('Reconnaître les mots qui sont des nombres - Formalisation', 'Un exercice où il faut relier des items entre eux par paire', 'L''enfant doit savoir distinguer les mots qui désignent des nombres', 'Relie les mots soit à "un nombre" soit à "pas un nombre"', 'P', '4', 'CP', 'DL', 'F');</v>
      </c>
    </row>
    <row r="505" spans="1:15" s="87" customFormat="1" ht="72.5" x14ac:dyDescent="0.35">
      <c r="A505" s="12" t="s">
        <v>77</v>
      </c>
      <c r="B505" s="85" t="s">
        <v>716</v>
      </c>
      <c r="C505" s="9" t="str">
        <f t="shared" si="28"/>
        <v>CP-DL</v>
      </c>
      <c r="D505" s="85" t="s">
        <v>640</v>
      </c>
      <c r="E505" s="85" t="str">
        <f>VLOOKUP(D505,'Phase apprent &amp; Nature activ'!A$11:B$14,2,0)</f>
        <v>Formalisation</v>
      </c>
      <c r="F505" s="85">
        <v>5</v>
      </c>
      <c r="G505" s="85" t="s">
        <v>735</v>
      </c>
      <c r="H505" s="85" t="str">
        <f t="shared" si="29"/>
        <v>CP-DL-F-5-B1</v>
      </c>
      <c r="I505" s="48" t="str">
        <f>CONCATENATE(VLOOKUP(CONCATENATE(A505,"-",B505,"-",D505,"-",F505),'Activités par classe-leçon-nat'!G:H,2,0)," - ",E505)</f>
        <v>Reconnaître les expressions numériques grammaticalement correcte - Formalisation</v>
      </c>
      <c r="J505" s="48" t="str">
        <f>VLOOKUP(CONCATENATE($A505,"-",$B505,"-",$D505,"-",$F505),'Activités par classe-leçon-nat'!G:J,3,0)</f>
        <v>L'enfant doit savoir si une expression numérique est correcte</v>
      </c>
      <c r="K505" s="48" t="str">
        <f>VLOOKUP(G505,'Type Exo'!A:C,3,0)</f>
        <v>Exercice où il faut trouver la bonne réponse parmi 2 possibles</v>
      </c>
      <c r="L505" s="48" t="s">
        <v>1019</v>
      </c>
      <c r="M505" s="48">
        <f>IF(NOT(ISNA(VLOOKUP(CONCATENATE($H505,"-",$G505),'Question ClasseLeçonActTyprep'!$I:$L,4,0))), VLOOKUP(CONCATENATE($H505,"-",$G505),'Question ClasseLeçonActTyprep'!$I:$L,4,0), IF(NOT(ISNA(VLOOKUP(CONCATENATE(MID($H505,1,LEN($H505)-2),"--*",$G505),'Question ClasseLeçonActTyprep'!$I:$L,4,0))), VLOOKUP(CONCATENATE(MID($H505,1,LEN($H505)-2),"--*",$G505),'Question ClasseLeçonActTyprep'!$I:$L,4,0), IF(NOT(ISNA(VLOOKUP(CONCATENATE(MID($H505,1,LEN($H505)-4),"---*",$G505),'Question ClasseLeçonActTyprep'!$I:$L,4,0))), VLOOKUP(CONCATENATE(MID($H505,1,LEN($H505)-4),"---*",$G505),'Question ClasseLeçonActTyprep'!$I:$L,4,0), IF(NOT(ISNA(VLOOKUP(CONCATENATE(MID($H505,1,LEN($H505)-5),"----*",$G505),'Question ClasseLeçonActTyprep'!$I:$L,4,0))), VLOOKUP(CONCATENATE(MID($H505,1,LEN($H505)-6),"----*",$G505),'Question ClasseLeçonActTyprep'!$I:$L,4,0), 0))))</f>
        <v>0</v>
      </c>
      <c r="N505" s="86" t="str">
        <f t="shared" si="30"/>
        <v>Cette expresssion numérique est-elle correcte ?</v>
      </c>
      <c r="O505" s="93" t="str">
        <f t="shared" si="31"/>
        <v>INSERT INTO `activite_clnt` (nom, description, objectif, consigne, typrep, num_activite, fk_classe_id, fk_lesson_id, fk_natureactiv_id) VALUES ('Reconnaître les expressions numériques grammaticalement correcte - Formalisation', 'Exercice où il faut trouver la bonne réponse parmi 2 possibles', 'L''enfant doit savoir si une expression numérique est correcte', 'Cette expresssion numérique est-elle correcte ?', 'B1', '5', 'CP', 'DL', 'F');</v>
      </c>
    </row>
    <row r="506" spans="1:15" s="87" customFormat="1" ht="72.5" x14ac:dyDescent="0.35">
      <c r="A506" s="12" t="s">
        <v>77</v>
      </c>
      <c r="B506" s="85" t="s">
        <v>716</v>
      </c>
      <c r="C506" s="9" t="str">
        <f t="shared" si="28"/>
        <v>CP-DL</v>
      </c>
      <c r="D506" s="85" t="s">
        <v>628</v>
      </c>
      <c r="E506" s="85" t="str">
        <f>VLOOKUP(D506,'Phase apprent &amp; Nature activ'!A$11:B$14,2,0)</f>
        <v>Problème</v>
      </c>
      <c r="F506" s="85">
        <v>1</v>
      </c>
      <c r="G506" s="85" t="s">
        <v>735</v>
      </c>
      <c r="H506" s="85" t="str">
        <f t="shared" si="29"/>
        <v>CP-DL-P-1-B1</v>
      </c>
      <c r="I506" s="48" t="str">
        <f>CONCATENATE(VLOOKUP(CONCATENATE(A506,"-",B506,"-",D506,"-",F506),'Activités par classe-leçon-nat'!G:H,2,0)," - ",E506)</f>
        <v>Transfert des concepts de symboles numériques : comptage par traits (score sportif) - Problème</v>
      </c>
      <c r="J506" s="48" t="str">
        <f>VLOOKUP(CONCATENATE($A506,"-",$B506,"-",$D506,"-",$F506),'Activités par classe-leçon-nat'!G:J,3,0)</f>
        <v>L'enfant doit savoir transposer avec d'autres supports (comptage par traits)</v>
      </c>
      <c r="K506" s="48" t="str">
        <f>VLOOKUP(G506,'Type Exo'!A:C,3,0)</f>
        <v>Exercice où il faut trouver la bonne réponse parmi 2 possibles</v>
      </c>
      <c r="L506" s="48" t="s">
        <v>1020</v>
      </c>
      <c r="M506" s="48">
        <f>IF(NOT(ISNA(VLOOKUP(CONCATENATE($H506,"-",$G506),'Question ClasseLeçonActTyprep'!$I:$L,4,0))), VLOOKUP(CONCATENATE($H506,"-",$G506),'Question ClasseLeçonActTyprep'!$I:$L,4,0), IF(NOT(ISNA(VLOOKUP(CONCATENATE(MID($H506,1,LEN($H506)-2),"--*",$G506),'Question ClasseLeçonActTyprep'!$I:$L,4,0))), VLOOKUP(CONCATENATE(MID($H506,1,LEN($H506)-2),"--*",$G506),'Question ClasseLeçonActTyprep'!$I:$L,4,0), IF(NOT(ISNA(VLOOKUP(CONCATENATE(MID($H506,1,LEN($H506)-4),"---*",$G506),'Question ClasseLeçonActTyprep'!$I:$L,4,0))), VLOOKUP(CONCATENATE(MID($H506,1,LEN($H506)-4),"---*",$G506),'Question ClasseLeçonActTyprep'!$I:$L,4,0), IF(NOT(ISNA(VLOOKUP(CONCATENATE(MID($H506,1,LEN($H506)-5),"----*",$G506),'Question ClasseLeçonActTyprep'!$I:$L,4,0))), VLOOKUP(CONCATENATE(MID($H506,1,LEN($H506)-6),"----*",$G506),'Question ClasseLeçonActTyprep'!$I:$L,4,0), 0))))</f>
        <v>0</v>
      </c>
      <c r="N506" s="86" t="str">
        <f t="shared" si="30"/>
        <v>Cette configuration représente-t-il le nombre X ?</v>
      </c>
      <c r="O506" s="93" t="str">
        <f t="shared" si="31"/>
        <v>INSERT INTO `activite_clnt` (nom, description, objectif, consigne, typrep, num_activite, fk_classe_id, fk_lesson_id, fk_natureactiv_id) VALUES ('Transfert des concepts de symboles numériques : comptage par traits (score sportif) - Problème', 'Exercice où il faut trouver la bonne réponse parmi 2 possibles', 'L''enfant doit savoir transposer avec d''autres supports (comptage par traits)', 'Cette configuration représente-t-il le nombre X ?', 'B1', '1', 'CP', 'DL', 'P');</v>
      </c>
    </row>
    <row r="507" spans="1:15" s="87" customFormat="1" ht="72.5" x14ac:dyDescent="0.35">
      <c r="A507" s="12" t="s">
        <v>77</v>
      </c>
      <c r="B507" s="85" t="s">
        <v>716</v>
      </c>
      <c r="C507" s="9" t="str">
        <f t="shared" si="28"/>
        <v>CP-DL</v>
      </c>
      <c r="D507" s="85" t="s">
        <v>628</v>
      </c>
      <c r="E507" s="85" t="str">
        <f>VLOOKUP(D507,'Phase apprent &amp; Nature activ'!A$11:B$14,2,0)</f>
        <v>Problème</v>
      </c>
      <c r="F507" s="85">
        <v>1</v>
      </c>
      <c r="G507" s="85" t="s">
        <v>951</v>
      </c>
      <c r="H507" s="85" t="str">
        <f t="shared" si="29"/>
        <v>CP-DL-P-1-B2</v>
      </c>
      <c r="I507" s="48" t="str">
        <f>CONCATENATE(VLOOKUP(CONCATENATE(A507,"-",B507,"-",D507,"-",F507),'Activités par classe-leçon-nat'!G:H,2,0)," - ",E507)</f>
        <v>Transfert des concepts de symboles numériques : comptage par traits (score sportif) - Problème</v>
      </c>
      <c r="J507" s="48" t="str">
        <f>VLOOKUP(CONCATENATE($A507,"-",$B507,"-",$D507,"-",$F507),'Activités par classe-leçon-nat'!G:J,3,0)</f>
        <v>L'enfant doit savoir transposer avec d'autres supports (comptage par traits)</v>
      </c>
      <c r="K507" s="48" t="str">
        <f>VLOOKUP(G507,'Type Exo'!A:C,3,0)</f>
        <v>Exercice où il faut trouver la bonne réponse parmi 2 possibles (question alternative)</v>
      </c>
      <c r="L507" s="48" t="s">
        <v>1021</v>
      </c>
      <c r="M507" s="48">
        <f>IF(NOT(ISNA(VLOOKUP(CONCATENATE($H507,"-",$G507),'Question ClasseLeçonActTyprep'!$I:$L,4,0))), VLOOKUP(CONCATENATE($H507,"-",$G507),'Question ClasseLeçonActTyprep'!$I:$L,4,0), IF(NOT(ISNA(VLOOKUP(CONCATENATE(MID($H507,1,LEN($H507)-2),"--*",$G507),'Question ClasseLeçonActTyprep'!$I:$L,4,0))), VLOOKUP(CONCATENATE(MID($H507,1,LEN($H507)-2),"--*",$G507),'Question ClasseLeçonActTyprep'!$I:$L,4,0), IF(NOT(ISNA(VLOOKUP(CONCATENATE(MID($H507,1,LEN($H507)-4),"---*",$G507),'Question ClasseLeçonActTyprep'!$I:$L,4,0))), VLOOKUP(CONCATENATE(MID($H507,1,LEN($H507)-4),"---*",$G507),'Question ClasseLeçonActTyprep'!$I:$L,4,0), IF(NOT(ISNA(VLOOKUP(CONCATENATE(MID($H507,1,LEN($H507)-5),"----*",$G507),'Question ClasseLeçonActTyprep'!$I:$L,4,0))), VLOOKUP(CONCATENATE(MID($H507,1,LEN($H507)-6),"----*",$G507),'Question ClasseLeçonActTyprep'!$I:$L,4,0), 0))))</f>
        <v>0</v>
      </c>
      <c r="N507" s="86" t="str">
        <f t="shared" si="30"/>
        <v>Ce nombre est-il correctement représenté ainsi ?</v>
      </c>
      <c r="O507" s="93" t="str">
        <f t="shared" si="31"/>
        <v>INSERT INTO `activite_clnt` (nom, description, objectif, consigne, typrep, num_activite, fk_classe_id, fk_lesson_id, fk_natureactiv_id) VALUES ('Transfert des concepts de symboles numériques : comptage par traits (score sportif) - Problème', 'Exercice où il faut trouver la bonne réponse parmi 2 possibles (question alternative)', 'L''enfant doit savoir transposer avec d''autres supports (comptage par traits)', 'Ce nombre est-il correctement représenté ainsi ?', 'B2', '1', 'CP', 'DL', 'P');</v>
      </c>
    </row>
    <row r="508" spans="1:15" s="87" customFormat="1" ht="72.5" x14ac:dyDescent="0.35">
      <c r="A508" s="12" t="s">
        <v>77</v>
      </c>
      <c r="B508" s="85" t="s">
        <v>716</v>
      </c>
      <c r="C508" s="9" t="str">
        <f t="shared" si="28"/>
        <v>CP-DL</v>
      </c>
      <c r="D508" s="85" t="s">
        <v>628</v>
      </c>
      <c r="E508" s="85" t="str">
        <f>VLOOKUP(D508,'Phase apprent &amp; Nature activ'!A$11:B$14,2,0)</f>
        <v>Problème</v>
      </c>
      <c r="F508" s="85">
        <v>1</v>
      </c>
      <c r="G508" s="85" t="s">
        <v>952</v>
      </c>
      <c r="H508" s="85" t="str">
        <f t="shared" si="29"/>
        <v>CP-DL-P-1-Q1</v>
      </c>
      <c r="I508" s="48" t="str">
        <f>CONCATENATE(VLOOKUP(CONCATENATE(A508,"-",B508,"-",D508,"-",F508),'Activités par classe-leçon-nat'!G:H,2,0)," - ",E508)</f>
        <v>Transfert des concepts de symboles numériques : comptage par traits (score sportif) - Problème</v>
      </c>
      <c r="J508" s="48" t="str">
        <f>VLOOKUP(CONCATENATE($A508,"-",$B508,"-",$D508,"-",$F508),'Activités par classe-leçon-nat'!G:J,3,0)</f>
        <v>L'enfant doit savoir transposer avec d'autres supports (comptage par traits)</v>
      </c>
      <c r="K508" s="48" t="str">
        <f>VLOOKUP(G508,'Type Exo'!A:C,3,0)</f>
        <v>Un exercice de type QCM</v>
      </c>
      <c r="L508" s="48" t="s">
        <v>1022</v>
      </c>
      <c r="M508" s="48">
        <f>IF(NOT(ISNA(VLOOKUP(CONCATENATE($H508,"-",$G508),'Question ClasseLeçonActTyprep'!$I:$L,4,0))), VLOOKUP(CONCATENATE($H508,"-",$G508),'Question ClasseLeçonActTyprep'!$I:$L,4,0), IF(NOT(ISNA(VLOOKUP(CONCATENATE(MID($H508,1,LEN($H508)-2),"--*",$G508),'Question ClasseLeçonActTyprep'!$I:$L,4,0))), VLOOKUP(CONCATENATE(MID($H508,1,LEN($H508)-2),"--*",$G508),'Question ClasseLeçonActTyprep'!$I:$L,4,0), IF(NOT(ISNA(VLOOKUP(CONCATENATE(MID($H508,1,LEN($H508)-4),"---*",$G508),'Question ClasseLeçonActTyprep'!$I:$L,4,0))), VLOOKUP(CONCATENATE(MID($H508,1,LEN($H508)-4),"---*",$G508),'Question ClasseLeçonActTyprep'!$I:$L,4,0), IF(NOT(ISNA(VLOOKUP(CONCATENATE(MID($H508,1,LEN($H508)-5),"----*",$G508),'Question ClasseLeçonActTyprep'!$I:$L,4,0))), VLOOKUP(CONCATENATE(MID($H508,1,LEN($H508)-6),"----*",$G508),'Question ClasseLeçonActTyprep'!$I:$L,4,0), 0))))</f>
        <v>0</v>
      </c>
      <c r="N508" s="86" t="str">
        <f t="shared" si="30"/>
        <v>Quest est le nombre représenté par cette configuration ?</v>
      </c>
      <c r="O508" s="93" t="str">
        <f t="shared" si="31"/>
        <v>INSERT INTO `activite_clnt` (nom, description, objectif, consigne, typrep, num_activite, fk_classe_id, fk_lesson_id, fk_natureactiv_id) VALUES ('Transfert des concepts de symboles numériques : comptage par traits (score sportif) - Problème', 'Un exercice de type QCM', 'L''enfant doit savoir transposer avec d''autres supports (comptage par traits)', 'Quest est le nombre représenté par cette configuration ?', 'Q1', '1', 'CP', 'DL', 'P');</v>
      </c>
    </row>
    <row r="509" spans="1:15" s="87" customFormat="1" ht="72.5" x14ac:dyDescent="0.35">
      <c r="A509" s="12" t="s">
        <v>77</v>
      </c>
      <c r="B509" s="85" t="s">
        <v>716</v>
      </c>
      <c r="C509" s="9" t="str">
        <f t="shared" si="28"/>
        <v>CP-DL</v>
      </c>
      <c r="D509" s="85" t="s">
        <v>628</v>
      </c>
      <c r="E509" s="85" t="str">
        <f>VLOOKUP(D509,'Phase apprent &amp; Nature activ'!A$11:B$14,2,0)</f>
        <v>Problème</v>
      </c>
      <c r="F509" s="85">
        <v>1</v>
      </c>
      <c r="G509" s="85" t="s">
        <v>953</v>
      </c>
      <c r="H509" s="85" t="str">
        <f t="shared" si="29"/>
        <v>CP-DL-P-1-Q2</v>
      </c>
      <c r="I509" s="48" t="str">
        <f>CONCATENATE(VLOOKUP(CONCATENATE(A509,"-",B509,"-",D509,"-",F509),'Activités par classe-leçon-nat'!G:H,2,0)," - ",E509)</f>
        <v>Transfert des concepts de symboles numériques : comptage par traits (score sportif) - Problème</v>
      </c>
      <c r="J509" s="48" t="str">
        <f>VLOOKUP(CONCATENATE($A509,"-",$B509,"-",$D509,"-",$F509),'Activités par classe-leçon-nat'!G:J,3,0)</f>
        <v>L'enfant doit savoir transposer avec d'autres supports (comptage par traits)</v>
      </c>
      <c r="K509" s="48" t="str">
        <f>VLOOKUP(G509,'Type Exo'!A:C,3,0)</f>
        <v>Un exercice de type QCM (question alternative / trouver l'intrus)</v>
      </c>
      <c r="L509" s="48" t="s">
        <v>1023</v>
      </c>
      <c r="M509" s="48">
        <f>IF(NOT(ISNA(VLOOKUP(CONCATENATE($H509,"-",$G509),'Question ClasseLeçonActTyprep'!$I:$L,4,0))), VLOOKUP(CONCATENATE($H509,"-",$G509),'Question ClasseLeçonActTyprep'!$I:$L,4,0), IF(NOT(ISNA(VLOOKUP(CONCATENATE(MID($H509,1,LEN($H509)-2),"--*",$G509),'Question ClasseLeçonActTyprep'!$I:$L,4,0))), VLOOKUP(CONCATENATE(MID($H509,1,LEN($H509)-2),"--*",$G509),'Question ClasseLeçonActTyprep'!$I:$L,4,0), IF(NOT(ISNA(VLOOKUP(CONCATENATE(MID($H509,1,LEN($H509)-4),"---*",$G509),'Question ClasseLeçonActTyprep'!$I:$L,4,0))), VLOOKUP(CONCATENATE(MID($H509,1,LEN($H509)-4),"---*",$G509),'Question ClasseLeçonActTyprep'!$I:$L,4,0), IF(NOT(ISNA(VLOOKUP(CONCATENATE(MID($H509,1,LEN($H509)-5),"----*",$G509),'Question ClasseLeçonActTyprep'!$I:$L,4,0))), VLOOKUP(CONCATENATE(MID($H509,1,LEN($H509)-6),"----*",$G509),'Question ClasseLeçonActTyprep'!$I:$L,4,0), 0))))</f>
        <v>0</v>
      </c>
      <c r="N509" s="86" t="str">
        <f t="shared" si="30"/>
        <v>Quelle est la configuration pour représenter le nombre X ?</v>
      </c>
      <c r="O509" s="93" t="str">
        <f t="shared" si="31"/>
        <v>INSERT INTO `activite_clnt` (nom, description, objectif, consigne, typrep, num_activite, fk_classe_id, fk_lesson_id, fk_natureactiv_id) VALUES ('Transfert des concepts de symboles numériques : comptage par traits (score sportif) - Problème', 'Un exercice de type QCM (question alternative / trouver l''intrus)', 'L''enfant doit savoir transposer avec d''autres supports (comptage par traits)', 'Quelle est la configuration pour représenter le nombre X ?', 'Q2', '1', 'CP', 'DL', 'P');</v>
      </c>
    </row>
    <row r="510" spans="1:15" s="87" customFormat="1" ht="72.5" x14ac:dyDescent="0.35">
      <c r="A510" s="12" t="s">
        <v>77</v>
      </c>
      <c r="B510" s="85" t="s">
        <v>716</v>
      </c>
      <c r="C510" s="9" t="str">
        <f t="shared" si="28"/>
        <v>CP-DL</v>
      </c>
      <c r="D510" s="85" t="s">
        <v>628</v>
      </c>
      <c r="E510" s="85" t="str">
        <f>VLOOKUP(D510,'Phase apprent &amp; Nature activ'!A$11:B$14,2,0)</f>
        <v>Problème</v>
      </c>
      <c r="F510" s="85">
        <v>1</v>
      </c>
      <c r="G510" s="85" t="s">
        <v>87</v>
      </c>
      <c r="H510" s="85" t="str">
        <f t="shared" si="29"/>
        <v>CP-DL-P-1-M</v>
      </c>
      <c r="I510" s="48" t="str">
        <f>CONCATENATE(VLOOKUP(CONCATENATE(A510,"-",B510,"-",D510,"-",F510),'Activités par classe-leçon-nat'!G:H,2,0)," - ",E510)</f>
        <v>Transfert des concepts de symboles numériques : comptage par traits (score sportif) - Problème</v>
      </c>
      <c r="J510" s="48" t="str">
        <f>VLOOKUP(CONCATENATE($A510,"-",$B510,"-",$D510,"-",$F510),'Activités par classe-leçon-nat'!G:J,3,0)</f>
        <v>L'enfant doit savoir transposer avec d'autres supports (comptage par traits)</v>
      </c>
      <c r="K510" s="48" t="str">
        <f>VLOOKUP(G510,'Type Exo'!A:C,3,0)</f>
        <v>Un exercice de type Memory</v>
      </c>
      <c r="L510" s="48" t="s">
        <v>1024</v>
      </c>
      <c r="M510" s="48">
        <f>IF(NOT(ISNA(VLOOKUP(CONCATENATE($H510,"-",$G510),'Question ClasseLeçonActTyprep'!$I:$L,4,0))), VLOOKUP(CONCATENATE($H510,"-",$G510),'Question ClasseLeçonActTyprep'!$I:$L,4,0), IF(NOT(ISNA(VLOOKUP(CONCATENATE(MID($H510,1,LEN($H510)-2),"--*",$G510),'Question ClasseLeçonActTyprep'!$I:$L,4,0))), VLOOKUP(CONCATENATE(MID($H510,1,LEN($H510)-2),"--*",$G510),'Question ClasseLeçonActTyprep'!$I:$L,4,0), IF(NOT(ISNA(VLOOKUP(CONCATENATE(MID($H510,1,LEN($H510)-4),"---*",$G510),'Question ClasseLeçonActTyprep'!$I:$L,4,0))), VLOOKUP(CONCATENATE(MID($H510,1,LEN($H510)-4),"---*",$G510),'Question ClasseLeçonActTyprep'!$I:$L,4,0), IF(NOT(ISNA(VLOOKUP(CONCATENATE(MID($H510,1,LEN($H510)-5),"----*",$G510),'Question ClasseLeçonActTyprep'!$I:$L,4,0))), VLOOKUP(CONCATENATE(MID($H510,1,LEN($H510)-6),"----*",$G510),'Question ClasseLeçonActTyprep'!$I:$L,4,0), 0))))</f>
        <v>0</v>
      </c>
      <c r="N510" s="86" t="str">
        <f t="shared" si="30"/>
        <v>Associe les cartes des nombres avec leur représentation</v>
      </c>
      <c r="O510" s="93" t="str">
        <f t="shared" si="31"/>
        <v>INSERT INTO `activite_clnt` (nom, description, objectif, consigne, typrep, num_activite, fk_classe_id, fk_lesson_id, fk_natureactiv_id) VALUES ('Transfert des concepts de symboles numériques : comptage par traits (score sportif) - Problème', 'Un exercice de type Memory', 'L''enfant doit savoir transposer avec d''autres supports (comptage par traits)', 'Associe les cartes des nombres avec leur représentation', 'M', '1', 'CP', 'DL', 'P');</v>
      </c>
    </row>
    <row r="511" spans="1:15" s="87" customFormat="1" ht="72.5" x14ac:dyDescent="0.35">
      <c r="A511" s="12" t="s">
        <v>77</v>
      </c>
      <c r="B511" s="85" t="s">
        <v>716</v>
      </c>
      <c r="C511" s="9" t="str">
        <f t="shared" si="28"/>
        <v>CP-DL</v>
      </c>
      <c r="D511" s="85" t="s">
        <v>628</v>
      </c>
      <c r="E511" s="85" t="str">
        <f>VLOOKUP(D511,'Phase apprent &amp; Nature activ'!A$11:B$14,2,0)</f>
        <v>Problème</v>
      </c>
      <c r="F511" s="85">
        <v>1</v>
      </c>
      <c r="G511" s="85" t="s">
        <v>628</v>
      </c>
      <c r="H511" s="85" t="str">
        <f t="shared" si="29"/>
        <v>CP-DL-P-1-P</v>
      </c>
      <c r="I511" s="48" t="str">
        <f>CONCATENATE(VLOOKUP(CONCATENATE(A511,"-",B511,"-",D511,"-",F511),'Activités par classe-leçon-nat'!G:H,2,0)," - ",E511)</f>
        <v>Transfert des concepts de symboles numériques : comptage par traits (score sportif) - Problème</v>
      </c>
      <c r="J511" s="48" t="str">
        <f>VLOOKUP(CONCATENATE($A511,"-",$B511,"-",$D511,"-",$F511),'Activités par classe-leçon-nat'!G:J,3,0)</f>
        <v>L'enfant doit savoir transposer avec d'autres supports (comptage par traits)</v>
      </c>
      <c r="K511" s="48" t="str">
        <f>VLOOKUP(G511,'Type Exo'!A:C,3,0)</f>
        <v>Un exercice où il faut relier des items entre eux par paire</v>
      </c>
      <c r="L511" s="48" t="s">
        <v>1025</v>
      </c>
      <c r="M511" s="48">
        <f>IF(NOT(ISNA(VLOOKUP(CONCATENATE($H511,"-",$G511),'Question ClasseLeçonActTyprep'!$I:$L,4,0))), VLOOKUP(CONCATENATE($H511,"-",$G511),'Question ClasseLeçonActTyprep'!$I:$L,4,0), IF(NOT(ISNA(VLOOKUP(CONCATENATE(MID($H511,1,LEN($H511)-2),"--*",$G511),'Question ClasseLeçonActTyprep'!$I:$L,4,0))), VLOOKUP(CONCATENATE(MID($H511,1,LEN($H511)-2),"--*",$G511),'Question ClasseLeçonActTyprep'!$I:$L,4,0), IF(NOT(ISNA(VLOOKUP(CONCATENATE(MID($H511,1,LEN($H511)-4),"---*",$G511),'Question ClasseLeçonActTyprep'!$I:$L,4,0))), VLOOKUP(CONCATENATE(MID($H511,1,LEN($H511)-4),"---*",$G511),'Question ClasseLeçonActTyprep'!$I:$L,4,0), IF(NOT(ISNA(VLOOKUP(CONCATENATE(MID($H511,1,LEN($H511)-5),"----*",$G511),'Question ClasseLeçonActTyprep'!$I:$L,4,0))), VLOOKUP(CONCATENATE(MID($H511,1,LEN($H511)-6),"----*",$G511),'Question ClasseLeçonActTyprep'!$I:$L,4,0), 0))))</f>
        <v>0</v>
      </c>
      <c r="N511" s="86" t="str">
        <f t="shared" si="30"/>
        <v>Relie les nombres avec leur représentation</v>
      </c>
      <c r="O511" s="93" t="str">
        <f t="shared" si="31"/>
        <v>INSERT INTO `activite_clnt` (nom, description, objectif, consigne, typrep, num_activite, fk_classe_id, fk_lesson_id, fk_natureactiv_id) VALUES ('Transfert des concepts de symboles numériques : comptage par traits (score sportif) - Problème', 'Un exercice où il faut relier des items entre eux par paire', 'L''enfant doit savoir transposer avec d''autres supports (comptage par traits)', 'Relie les nombres avec leur représentation', 'P', '1', 'CP', 'DL', 'P');</v>
      </c>
    </row>
    <row r="512" spans="1:15" s="87" customFormat="1" ht="58" x14ac:dyDescent="0.35">
      <c r="A512" s="12" t="s">
        <v>77</v>
      </c>
      <c r="B512" s="85" t="s">
        <v>716</v>
      </c>
      <c r="C512" s="9" t="str">
        <f t="shared" si="28"/>
        <v>CP-DL</v>
      </c>
      <c r="D512" s="85" t="s">
        <v>628</v>
      </c>
      <c r="E512" s="85" t="str">
        <f>VLOOKUP(D512,'Phase apprent &amp; Nature activ'!A$11:B$14,2,0)</f>
        <v>Problème</v>
      </c>
      <c r="F512" s="85">
        <v>1</v>
      </c>
      <c r="G512" s="85" t="s">
        <v>835</v>
      </c>
      <c r="H512" s="85" t="str">
        <f t="shared" si="29"/>
        <v>CP-DL-P-1-T</v>
      </c>
      <c r="I512" s="48" t="str">
        <f>CONCATENATE(VLOOKUP(CONCATENATE(A512,"-",B512,"-",D512,"-",F512),'Activités par classe-leçon-nat'!G:H,2,0)," - ",E512)</f>
        <v>Transfert des concepts de symboles numériques : comptage par traits (score sportif) - Problème</v>
      </c>
      <c r="J512" s="48" t="str">
        <f>VLOOKUP(CONCATENATE($A512,"-",$B512,"-",$D512,"-",$F512),'Activités par classe-leçon-nat'!G:J,3,0)</f>
        <v>L'enfant doit savoir transposer avec d'autres supports (comptage par traits)</v>
      </c>
      <c r="K512" s="48" t="str">
        <f>VLOOKUP(G512,'Type Exo'!A:C,3,0)</f>
        <v>Un exercice à trous</v>
      </c>
      <c r="L512" s="48"/>
      <c r="M512" s="48">
        <f>IF(NOT(ISNA(VLOOKUP(CONCATENATE($H512,"-",$G512),'Question ClasseLeçonActTyprep'!$I:$L,4,0))), VLOOKUP(CONCATENATE($H512,"-",$G512),'Question ClasseLeçonActTyprep'!$I:$L,4,0), IF(NOT(ISNA(VLOOKUP(CONCATENATE(MID($H512,1,LEN($H512)-2),"--*",$G512),'Question ClasseLeçonActTyprep'!$I:$L,4,0))), VLOOKUP(CONCATENATE(MID($H512,1,LEN($H512)-2),"--*",$G512),'Question ClasseLeçonActTyprep'!$I:$L,4,0), IF(NOT(ISNA(VLOOKUP(CONCATENATE(MID($H512,1,LEN($H512)-4),"---*",$G512),'Question ClasseLeçonActTyprep'!$I:$L,4,0))), VLOOKUP(CONCATENATE(MID($H512,1,LEN($H512)-4),"---*",$G512),'Question ClasseLeçonActTyprep'!$I:$L,4,0), IF(NOT(ISNA(VLOOKUP(CONCATENATE(MID($H512,1,LEN($H512)-5),"----*",$G512),'Question ClasseLeçonActTyprep'!$I:$L,4,0))), VLOOKUP(CONCATENATE(MID($H512,1,LEN($H512)-6),"----*",$G512),'Question ClasseLeçonActTyprep'!$I:$L,4,0), 0))))</f>
        <v>0</v>
      </c>
      <c r="N512" s="86">
        <f t="shared" si="30"/>
        <v>0</v>
      </c>
      <c r="O512" s="93" t="str">
        <f t="shared" si="31"/>
        <v>INSERT INTO `activite_clnt` (nom, description, objectif, consigne, typrep, num_activite, fk_classe_id, fk_lesson_id, fk_natureactiv_id) VALUES ('Transfert des concepts de symboles numériques : comptage par traits (score sportif) - Problème', 'Un exercice à trous', 'L''enfant doit savoir transposer avec d''autres supports (comptage par traits)', '', 'T', '1', 'CP', 'DL', 'P');</v>
      </c>
    </row>
    <row r="513" spans="1:15" s="87" customFormat="1" ht="72.5" x14ac:dyDescent="0.35">
      <c r="A513" s="12" t="s">
        <v>77</v>
      </c>
      <c r="B513" s="85" t="s">
        <v>716</v>
      </c>
      <c r="C513" s="9" t="str">
        <f t="shared" si="28"/>
        <v>CP-DL</v>
      </c>
      <c r="D513" s="85" t="s">
        <v>628</v>
      </c>
      <c r="E513" s="85" t="str">
        <f>VLOOKUP(D513,'Phase apprent &amp; Nature activ'!A$11:B$14,2,0)</f>
        <v>Problème</v>
      </c>
      <c r="F513" s="85">
        <v>2</v>
      </c>
      <c r="G513" s="85" t="s">
        <v>735</v>
      </c>
      <c r="H513" s="85" t="str">
        <f t="shared" si="29"/>
        <v>CP-DL-P-2-B1</v>
      </c>
      <c r="I513" s="48" t="str">
        <f>CONCATENATE(VLOOKUP(CONCATENATE(A513,"-",B513,"-",D513,"-",F513),'Activités par classe-leçon-nat'!G:H,2,0)," - ",E513)</f>
        <v>Transfert des concepts de symboles numériques : écriture numérique romaine - Problème</v>
      </c>
      <c r="J513" s="48" t="str">
        <f>VLOOKUP(CONCATENATE($A513,"-",$B513,"-",$D513,"-",$F513),'Activités par classe-leçon-nat'!G:J,3,0)</f>
        <v>L'enfant doit savoir transposer avec d'autres supports (écriture numérique romaine)</v>
      </c>
      <c r="K513" s="48" t="str">
        <f>VLOOKUP(G513,'Type Exo'!A:C,3,0)</f>
        <v>Exercice où il faut trouver la bonne réponse parmi 2 possibles</v>
      </c>
      <c r="L513" s="48" t="s">
        <v>1026</v>
      </c>
      <c r="M513" s="48">
        <f>IF(NOT(ISNA(VLOOKUP(CONCATENATE($H513,"-",$G513),'Question ClasseLeçonActTyprep'!$I:$L,4,0))), VLOOKUP(CONCATENATE($H513,"-",$G513),'Question ClasseLeçonActTyprep'!$I:$L,4,0), IF(NOT(ISNA(VLOOKUP(CONCATENATE(MID($H513,1,LEN($H513)-2),"--*",$G513),'Question ClasseLeçonActTyprep'!$I:$L,4,0))), VLOOKUP(CONCATENATE(MID($H513,1,LEN($H513)-2),"--*",$G513),'Question ClasseLeçonActTyprep'!$I:$L,4,0), IF(NOT(ISNA(VLOOKUP(CONCATENATE(MID($H513,1,LEN($H513)-4),"---*",$G513),'Question ClasseLeçonActTyprep'!$I:$L,4,0))), VLOOKUP(CONCATENATE(MID($H513,1,LEN($H513)-4),"---*",$G513),'Question ClasseLeçonActTyprep'!$I:$L,4,0), IF(NOT(ISNA(VLOOKUP(CONCATENATE(MID($H513,1,LEN($H513)-5),"----*",$G513),'Question ClasseLeçonActTyprep'!$I:$L,4,0))), VLOOKUP(CONCATENATE(MID($H513,1,LEN($H513)-6),"----*",$G513),'Question ClasseLeçonActTyprep'!$I:$L,4,0), 0))))</f>
        <v>0</v>
      </c>
      <c r="N513" s="86" t="str">
        <f t="shared" si="30"/>
        <v>Cette expression correspond-elle au nombre X ?</v>
      </c>
      <c r="O513" s="93" t="str">
        <f t="shared" si="31"/>
        <v>INSERT INTO `activite_clnt` (nom, description, objectif, consigne, typrep, num_activite, fk_classe_id, fk_lesson_id, fk_natureactiv_id) VALUES ('Transfert des concepts de symboles numériques : écriture numérique romaine - Problème', 'Exercice où il faut trouver la bonne réponse parmi 2 possibles', 'L''enfant doit savoir transposer avec d''autres supports (écriture numérique romaine)', 'Cette expression correspond-elle au nombre X ?', 'B1', '2', 'CP', 'DL', 'P');</v>
      </c>
    </row>
    <row r="514" spans="1:15" s="87" customFormat="1" ht="72.5" x14ac:dyDescent="0.35">
      <c r="A514" s="12" t="s">
        <v>77</v>
      </c>
      <c r="B514" s="85" t="s">
        <v>716</v>
      </c>
      <c r="C514" s="9" t="str">
        <f t="shared" ref="C514:C577" si="32">CONCATENATE(A514,"-",B514)</f>
        <v>CP-DL</v>
      </c>
      <c r="D514" s="85" t="s">
        <v>628</v>
      </c>
      <c r="E514" s="85" t="str">
        <f>VLOOKUP(D514,'Phase apprent &amp; Nature activ'!A$11:B$14,2,0)</f>
        <v>Problème</v>
      </c>
      <c r="F514" s="85">
        <v>2</v>
      </c>
      <c r="G514" s="85" t="s">
        <v>951</v>
      </c>
      <c r="H514" s="85" t="str">
        <f t="shared" ref="H514:H577" si="33">CONCATENATE($A514,"-",$B514,"-",$D514,"-",$F514,"-",G514)</f>
        <v>CP-DL-P-2-B2</v>
      </c>
      <c r="I514" s="48" t="str">
        <f>CONCATENATE(VLOOKUP(CONCATENATE(A514,"-",B514,"-",D514,"-",F514),'Activités par classe-leçon-nat'!G:H,2,0)," - ",E514)</f>
        <v>Transfert des concepts de symboles numériques : écriture numérique romaine - Problème</v>
      </c>
      <c r="J514" s="48" t="str">
        <f>VLOOKUP(CONCATENATE($A514,"-",$B514,"-",$D514,"-",$F514),'Activités par classe-leçon-nat'!G:J,3,0)</f>
        <v>L'enfant doit savoir transposer avec d'autres supports (écriture numérique romaine)</v>
      </c>
      <c r="K514" s="48" t="str">
        <f>VLOOKUP(G514,'Type Exo'!A:C,3,0)</f>
        <v>Exercice où il faut trouver la bonne réponse parmi 2 possibles (question alternative)</v>
      </c>
      <c r="L514" s="48" t="s">
        <v>1021</v>
      </c>
      <c r="M514" s="48">
        <f>IF(NOT(ISNA(VLOOKUP(CONCATENATE($H514,"-",$G514),'Question ClasseLeçonActTyprep'!$I:$L,4,0))), VLOOKUP(CONCATENATE($H514,"-",$G514),'Question ClasseLeçonActTyprep'!$I:$L,4,0), IF(NOT(ISNA(VLOOKUP(CONCATENATE(MID($H514,1,LEN($H514)-2),"--*",$G514),'Question ClasseLeçonActTyprep'!$I:$L,4,0))), VLOOKUP(CONCATENATE(MID($H514,1,LEN($H514)-2),"--*",$G514),'Question ClasseLeçonActTyprep'!$I:$L,4,0), IF(NOT(ISNA(VLOOKUP(CONCATENATE(MID($H514,1,LEN($H514)-4),"---*",$G514),'Question ClasseLeçonActTyprep'!$I:$L,4,0))), VLOOKUP(CONCATENATE(MID($H514,1,LEN($H514)-4),"---*",$G514),'Question ClasseLeçonActTyprep'!$I:$L,4,0), IF(NOT(ISNA(VLOOKUP(CONCATENATE(MID($H514,1,LEN($H514)-5),"----*",$G514),'Question ClasseLeçonActTyprep'!$I:$L,4,0))), VLOOKUP(CONCATENATE(MID($H514,1,LEN($H514)-6),"----*",$G514),'Question ClasseLeçonActTyprep'!$I:$L,4,0), 0))))</f>
        <v>0</v>
      </c>
      <c r="N514" s="86" t="str">
        <f t="shared" ref="N514:N577" si="34">IF(L514&lt;&gt;"",L514,M514)</f>
        <v>Ce nombre est-il correctement représenté ainsi ?</v>
      </c>
      <c r="O514" s="93" t="str">
        <f t="shared" ref="O514:O577" si="35">CONCATENATE("INSERT INTO `activite_clnt` (nom, description, objectif, consigne, typrep, num_activite, fk_classe_id, fk_lesson_id, fk_natureactiv_id) VALUES ('",SUBSTITUTE(I514,"'","''"),"', '",SUBSTITUTE(K514,"'","''"),"', '",SUBSTITUTE(J514,"'","''"),"', '",SUBSTITUTE(L514,"'","''"),"', '",G514,"', '",F514,"', '",A514,"', '",B514,"', '",D514,"');")</f>
        <v>INSERT INTO `activite_clnt` (nom, description, objectif, consigne, typrep, num_activite, fk_classe_id, fk_lesson_id, fk_natureactiv_id) VALUES ('Transfert des concepts de symboles numériques : écriture numérique romaine - Problème', 'Exercice où il faut trouver la bonne réponse parmi 2 possibles (question alternative)', 'L''enfant doit savoir transposer avec d''autres supports (écriture numérique romaine)', 'Ce nombre est-il correctement représenté ainsi ?', 'B2', '2', 'CP', 'DL', 'P');</v>
      </c>
    </row>
    <row r="515" spans="1:15" s="87" customFormat="1" ht="72.5" x14ac:dyDescent="0.35">
      <c r="A515" s="12" t="s">
        <v>77</v>
      </c>
      <c r="B515" s="85" t="s">
        <v>716</v>
      </c>
      <c r="C515" s="9" t="str">
        <f t="shared" si="32"/>
        <v>CP-DL</v>
      </c>
      <c r="D515" s="85" t="s">
        <v>628</v>
      </c>
      <c r="E515" s="85" t="str">
        <f>VLOOKUP(D515,'Phase apprent &amp; Nature activ'!A$11:B$14,2,0)</f>
        <v>Problème</v>
      </c>
      <c r="F515" s="85">
        <v>2</v>
      </c>
      <c r="G515" s="85" t="s">
        <v>952</v>
      </c>
      <c r="H515" s="85" t="str">
        <f t="shared" si="33"/>
        <v>CP-DL-P-2-Q1</v>
      </c>
      <c r="I515" s="48" t="str">
        <f>CONCATENATE(VLOOKUP(CONCATENATE(A515,"-",B515,"-",D515,"-",F515),'Activités par classe-leçon-nat'!G:H,2,0)," - ",E515)</f>
        <v>Transfert des concepts de symboles numériques : écriture numérique romaine - Problème</v>
      </c>
      <c r="J515" s="48" t="str">
        <f>VLOOKUP(CONCATENATE($A515,"-",$B515,"-",$D515,"-",$F515),'Activités par classe-leçon-nat'!G:J,3,0)</f>
        <v>L'enfant doit savoir transposer avec d'autres supports (écriture numérique romaine)</v>
      </c>
      <c r="K515" s="48" t="str">
        <f>VLOOKUP(G515,'Type Exo'!A:C,3,0)</f>
        <v>Un exercice de type QCM</v>
      </c>
      <c r="L515" s="48" t="s">
        <v>1027</v>
      </c>
      <c r="M515" s="48">
        <f>IF(NOT(ISNA(VLOOKUP(CONCATENATE($H515,"-",$G515),'Question ClasseLeçonActTyprep'!$I:$L,4,0))), VLOOKUP(CONCATENATE($H515,"-",$G515),'Question ClasseLeçonActTyprep'!$I:$L,4,0), IF(NOT(ISNA(VLOOKUP(CONCATENATE(MID($H515,1,LEN($H515)-2),"--*",$G515),'Question ClasseLeçonActTyprep'!$I:$L,4,0))), VLOOKUP(CONCATENATE(MID($H515,1,LEN($H515)-2),"--*",$G515),'Question ClasseLeçonActTyprep'!$I:$L,4,0), IF(NOT(ISNA(VLOOKUP(CONCATENATE(MID($H515,1,LEN($H515)-4),"---*",$G515),'Question ClasseLeçonActTyprep'!$I:$L,4,0))), VLOOKUP(CONCATENATE(MID($H515,1,LEN($H515)-4),"---*",$G515),'Question ClasseLeçonActTyprep'!$I:$L,4,0), IF(NOT(ISNA(VLOOKUP(CONCATENATE(MID($H515,1,LEN($H515)-5),"----*",$G515),'Question ClasseLeçonActTyprep'!$I:$L,4,0))), VLOOKUP(CONCATENATE(MID($H515,1,LEN($H515)-6),"----*",$G515),'Question ClasseLeçonActTyprep'!$I:$L,4,0), 0))))</f>
        <v>0</v>
      </c>
      <c r="N515" s="86" t="str">
        <f t="shared" si="34"/>
        <v>Quel est le nombre représenté par cette expression romaine ?</v>
      </c>
      <c r="O515" s="93" t="str">
        <f t="shared" si="35"/>
        <v>INSERT INTO `activite_clnt` (nom, description, objectif, consigne, typrep, num_activite, fk_classe_id, fk_lesson_id, fk_natureactiv_id) VALUES ('Transfert des concepts de symboles numériques : écriture numérique romaine - Problème', 'Un exercice de type QCM', 'L''enfant doit savoir transposer avec d''autres supports (écriture numérique romaine)', 'Quel est le nombre représenté par cette expression romaine ?', 'Q1', '2', 'CP', 'DL', 'P');</v>
      </c>
    </row>
    <row r="516" spans="1:15" s="87" customFormat="1" ht="72.5" x14ac:dyDescent="0.35">
      <c r="A516" s="12" t="s">
        <v>77</v>
      </c>
      <c r="B516" s="85" t="s">
        <v>716</v>
      </c>
      <c r="C516" s="9" t="str">
        <f t="shared" si="32"/>
        <v>CP-DL</v>
      </c>
      <c r="D516" s="85" t="s">
        <v>628</v>
      </c>
      <c r="E516" s="85" t="str">
        <f>VLOOKUP(D516,'Phase apprent &amp; Nature activ'!A$11:B$14,2,0)</f>
        <v>Problème</v>
      </c>
      <c r="F516" s="85">
        <v>2</v>
      </c>
      <c r="G516" s="85" t="s">
        <v>953</v>
      </c>
      <c r="H516" s="85" t="str">
        <f t="shared" si="33"/>
        <v>CP-DL-P-2-Q2</v>
      </c>
      <c r="I516" s="48" t="str">
        <f>CONCATENATE(VLOOKUP(CONCATENATE(A516,"-",B516,"-",D516,"-",F516),'Activités par classe-leçon-nat'!G:H,2,0)," - ",E516)</f>
        <v>Transfert des concepts de symboles numériques : écriture numérique romaine - Problème</v>
      </c>
      <c r="J516" s="48" t="str">
        <f>VLOOKUP(CONCATENATE($A516,"-",$B516,"-",$D516,"-",$F516),'Activités par classe-leçon-nat'!G:J,3,0)</f>
        <v>L'enfant doit savoir transposer avec d'autres supports (écriture numérique romaine)</v>
      </c>
      <c r="K516" s="48" t="str">
        <f>VLOOKUP(G516,'Type Exo'!A:C,3,0)</f>
        <v>Un exercice de type QCM (question alternative / trouver l'intrus)</v>
      </c>
      <c r="L516" s="48" t="s">
        <v>1028</v>
      </c>
      <c r="M516" s="48">
        <f>IF(NOT(ISNA(VLOOKUP(CONCATENATE($H516,"-",$G516),'Question ClasseLeçonActTyprep'!$I:$L,4,0))), VLOOKUP(CONCATENATE($H516,"-",$G516),'Question ClasseLeçonActTyprep'!$I:$L,4,0), IF(NOT(ISNA(VLOOKUP(CONCATENATE(MID($H516,1,LEN($H516)-2),"--*",$G516),'Question ClasseLeçonActTyprep'!$I:$L,4,0))), VLOOKUP(CONCATENATE(MID($H516,1,LEN($H516)-2),"--*",$G516),'Question ClasseLeçonActTyprep'!$I:$L,4,0), IF(NOT(ISNA(VLOOKUP(CONCATENATE(MID($H516,1,LEN($H516)-4),"---*",$G516),'Question ClasseLeçonActTyprep'!$I:$L,4,0))), VLOOKUP(CONCATENATE(MID($H516,1,LEN($H516)-4),"---*",$G516),'Question ClasseLeçonActTyprep'!$I:$L,4,0), IF(NOT(ISNA(VLOOKUP(CONCATENATE(MID($H516,1,LEN($H516)-5),"----*",$G516),'Question ClasseLeçonActTyprep'!$I:$L,4,0))), VLOOKUP(CONCATENATE(MID($H516,1,LEN($H516)-6),"----*",$G516),'Question ClasseLeçonActTyprep'!$I:$L,4,0), 0))))</f>
        <v>0</v>
      </c>
      <c r="N516" s="86" t="str">
        <f t="shared" si="34"/>
        <v>Quelle est l'expression romaine pour représenter le nombre X ?</v>
      </c>
      <c r="O516" s="93" t="str">
        <f t="shared" si="35"/>
        <v>INSERT INTO `activite_clnt` (nom, description, objectif, consigne, typrep, num_activite, fk_classe_id, fk_lesson_id, fk_natureactiv_id) VALUES ('Transfert des concepts de symboles numériques : écriture numérique romaine - Problème', 'Un exercice de type QCM (question alternative / trouver l''intrus)', 'L''enfant doit savoir transposer avec d''autres supports (écriture numérique romaine)', 'Quelle est l''expression romaine pour représenter le nombre X ?', 'Q2', '2', 'CP', 'DL', 'P');</v>
      </c>
    </row>
    <row r="517" spans="1:15" s="87" customFormat="1" ht="72.5" x14ac:dyDescent="0.35">
      <c r="A517" s="12" t="s">
        <v>77</v>
      </c>
      <c r="B517" s="85" t="s">
        <v>716</v>
      </c>
      <c r="C517" s="9" t="str">
        <f t="shared" si="32"/>
        <v>CP-DL</v>
      </c>
      <c r="D517" s="85" t="s">
        <v>628</v>
      </c>
      <c r="E517" s="85" t="str">
        <f>VLOOKUP(D517,'Phase apprent &amp; Nature activ'!A$11:B$14,2,0)</f>
        <v>Problème</v>
      </c>
      <c r="F517" s="85">
        <v>2</v>
      </c>
      <c r="G517" s="85" t="s">
        <v>87</v>
      </c>
      <c r="H517" s="85" t="str">
        <f t="shared" si="33"/>
        <v>CP-DL-P-2-M</v>
      </c>
      <c r="I517" s="48" t="str">
        <f>CONCATENATE(VLOOKUP(CONCATENATE(A517,"-",B517,"-",D517,"-",F517),'Activités par classe-leçon-nat'!G:H,2,0)," - ",E517)</f>
        <v>Transfert des concepts de symboles numériques : écriture numérique romaine - Problème</v>
      </c>
      <c r="J517" s="48" t="str">
        <f>VLOOKUP(CONCATENATE($A517,"-",$B517,"-",$D517,"-",$F517),'Activités par classe-leçon-nat'!G:J,3,0)</f>
        <v>L'enfant doit savoir transposer avec d'autres supports (écriture numérique romaine)</v>
      </c>
      <c r="K517" s="48" t="str">
        <f>VLOOKUP(G517,'Type Exo'!A:C,3,0)</f>
        <v>Un exercice de type Memory</v>
      </c>
      <c r="L517" s="48" t="s">
        <v>1029</v>
      </c>
      <c r="M517" s="48">
        <f>IF(NOT(ISNA(VLOOKUP(CONCATENATE($H517,"-",$G517),'Question ClasseLeçonActTyprep'!$I:$L,4,0))), VLOOKUP(CONCATENATE($H517,"-",$G517),'Question ClasseLeçonActTyprep'!$I:$L,4,0), IF(NOT(ISNA(VLOOKUP(CONCATENATE(MID($H517,1,LEN($H517)-2),"--*",$G517),'Question ClasseLeçonActTyprep'!$I:$L,4,0))), VLOOKUP(CONCATENATE(MID($H517,1,LEN($H517)-2),"--*",$G517),'Question ClasseLeçonActTyprep'!$I:$L,4,0), IF(NOT(ISNA(VLOOKUP(CONCATENATE(MID($H517,1,LEN($H517)-4),"---*",$G517),'Question ClasseLeçonActTyprep'!$I:$L,4,0))), VLOOKUP(CONCATENATE(MID($H517,1,LEN($H517)-4),"---*",$G517),'Question ClasseLeçonActTyprep'!$I:$L,4,0), IF(NOT(ISNA(VLOOKUP(CONCATENATE(MID($H517,1,LEN($H517)-5),"----*",$G517),'Question ClasseLeçonActTyprep'!$I:$L,4,0))), VLOOKUP(CONCATENATE(MID($H517,1,LEN($H517)-6),"----*",$G517),'Question ClasseLeçonActTyprep'!$I:$L,4,0), 0))))</f>
        <v>0</v>
      </c>
      <c r="N517" s="86" t="str">
        <f t="shared" si="34"/>
        <v>Associe les cartes des nombres en chiffres arabes avec les mêmes nombres en chiffres romains</v>
      </c>
      <c r="O517" s="93" t="str">
        <f t="shared" si="35"/>
        <v>INSERT INTO `activite_clnt` (nom, description, objectif, consigne, typrep, num_activite, fk_classe_id, fk_lesson_id, fk_natureactiv_id) VALUES ('Transfert des concepts de symboles numériques : écriture numérique romaine - Problème', 'Un exercice de type Memory', 'L''enfant doit savoir transposer avec d''autres supports (écriture numérique romaine)', 'Associe les cartes des nombres en chiffres arabes avec les mêmes nombres en chiffres romains', 'M', '2', 'CP', 'DL', 'P');</v>
      </c>
    </row>
    <row r="518" spans="1:15" s="87" customFormat="1" ht="72.5" x14ac:dyDescent="0.35">
      <c r="A518" s="12" t="s">
        <v>77</v>
      </c>
      <c r="B518" s="85" t="s">
        <v>716</v>
      </c>
      <c r="C518" s="9" t="str">
        <f t="shared" si="32"/>
        <v>CP-DL</v>
      </c>
      <c r="D518" s="85" t="s">
        <v>628</v>
      </c>
      <c r="E518" s="85" t="str">
        <f>VLOOKUP(D518,'Phase apprent &amp; Nature activ'!A$11:B$14,2,0)</f>
        <v>Problème</v>
      </c>
      <c r="F518" s="85">
        <v>2</v>
      </c>
      <c r="G518" s="85" t="s">
        <v>628</v>
      </c>
      <c r="H518" s="85" t="str">
        <f t="shared" si="33"/>
        <v>CP-DL-P-2-P</v>
      </c>
      <c r="I518" s="48" t="str">
        <f>CONCATENATE(VLOOKUP(CONCATENATE(A518,"-",B518,"-",D518,"-",F518),'Activités par classe-leçon-nat'!G:H,2,0)," - ",E518)</f>
        <v>Transfert des concepts de symboles numériques : écriture numérique romaine - Problème</v>
      </c>
      <c r="J518" s="48" t="str">
        <f>VLOOKUP(CONCATENATE($A518,"-",$B518,"-",$D518,"-",$F518),'Activités par classe-leçon-nat'!G:J,3,0)</f>
        <v>L'enfant doit savoir transposer avec d'autres supports (écriture numérique romaine)</v>
      </c>
      <c r="K518" s="48" t="str">
        <f>VLOOKUP(G518,'Type Exo'!A:C,3,0)</f>
        <v>Un exercice où il faut relier des items entre eux par paire</v>
      </c>
      <c r="L518" s="48" t="s">
        <v>1030</v>
      </c>
      <c r="M518" s="48">
        <f>IF(NOT(ISNA(VLOOKUP(CONCATENATE($H518,"-",$G518),'Question ClasseLeçonActTyprep'!$I:$L,4,0))), VLOOKUP(CONCATENATE($H518,"-",$G518),'Question ClasseLeçonActTyprep'!$I:$L,4,0), IF(NOT(ISNA(VLOOKUP(CONCATENATE(MID($H518,1,LEN($H518)-2),"--*",$G518),'Question ClasseLeçonActTyprep'!$I:$L,4,0))), VLOOKUP(CONCATENATE(MID($H518,1,LEN($H518)-2),"--*",$G518),'Question ClasseLeçonActTyprep'!$I:$L,4,0), IF(NOT(ISNA(VLOOKUP(CONCATENATE(MID($H518,1,LEN($H518)-4),"---*",$G518),'Question ClasseLeçonActTyprep'!$I:$L,4,0))), VLOOKUP(CONCATENATE(MID($H518,1,LEN($H518)-4),"---*",$G518),'Question ClasseLeçonActTyprep'!$I:$L,4,0), IF(NOT(ISNA(VLOOKUP(CONCATENATE(MID($H518,1,LEN($H518)-5),"----*",$G518),'Question ClasseLeçonActTyprep'!$I:$L,4,0))), VLOOKUP(CONCATENATE(MID($H518,1,LEN($H518)-6),"----*",$G518),'Question ClasseLeçonActTyprep'!$I:$L,4,0), 0))))</f>
        <v>0</v>
      </c>
      <c r="N518" s="86" t="str">
        <f t="shared" si="34"/>
        <v>Relie les nombres en chiffres arabes avec les mêmes nombres en chiffres romains</v>
      </c>
      <c r="O518" s="93" t="str">
        <f t="shared" si="35"/>
        <v>INSERT INTO `activite_clnt` (nom, description, objectif, consigne, typrep, num_activite, fk_classe_id, fk_lesson_id, fk_natureactiv_id) VALUES ('Transfert des concepts de symboles numériques : écriture numérique romaine - Problème', 'Un exercice où il faut relier des items entre eux par paire', 'L''enfant doit savoir transposer avec d''autres supports (écriture numérique romaine)', 'Relie les nombres en chiffres arabes avec les mêmes nombres en chiffres romains', 'P', '2', 'CP', 'DL', 'P');</v>
      </c>
    </row>
    <row r="519" spans="1:15" s="87" customFormat="1" ht="58" x14ac:dyDescent="0.35">
      <c r="A519" s="12" t="s">
        <v>77</v>
      </c>
      <c r="B519" s="85" t="s">
        <v>716</v>
      </c>
      <c r="C519" s="9" t="str">
        <f t="shared" si="32"/>
        <v>CP-DL</v>
      </c>
      <c r="D519" s="85" t="s">
        <v>628</v>
      </c>
      <c r="E519" s="85" t="str">
        <f>VLOOKUP(D519,'Phase apprent &amp; Nature activ'!A$11:B$14,2,0)</f>
        <v>Problème</v>
      </c>
      <c r="F519" s="85">
        <v>2</v>
      </c>
      <c r="G519" s="85" t="s">
        <v>835</v>
      </c>
      <c r="H519" s="85" t="str">
        <f t="shared" si="33"/>
        <v>CP-DL-P-2-T</v>
      </c>
      <c r="I519" s="48" t="str">
        <f>CONCATENATE(VLOOKUP(CONCATENATE(A519,"-",B519,"-",D519,"-",F519),'Activités par classe-leçon-nat'!G:H,2,0)," - ",E519)</f>
        <v>Transfert des concepts de symboles numériques : écriture numérique romaine - Problème</v>
      </c>
      <c r="J519" s="48" t="str">
        <f>VLOOKUP(CONCATENATE($A519,"-",$B519,"-",$D519,"-",$F519),'Activités par classe-leçon-nat'!G:J,3,0)</f>
        <v>L'enfant doit savoir transposer avec d'autres supports (écriture numérique romaine)</v>
      </c>
      <c r="K519" s="48" t="str">
        <f>VLOOKUP(G519,'Type Exo'!A:C,3,0)</f>
        <v>Un exercice à trous</v>
      </c>
      <c r="L519" s="48"/>
      <c r="M519" s="48">
        <f>IF(NOT(ISNA(VLOOKUP(CONCATENATE($H519,"-",$G519),'Question ClasseLeçonActTyprep'!$I:$L,4,0))), VLOOKUP(CONCATENATE($H519,"-",$G519),'Question ClasseLeçonActTyprep'!$I:$L,4,0), IF(NOT(ISNA(VLOOKUP(CONCATENATE(MID($H519,1,LEN($H519)-2),"--*",$G519),'Question ClasseLeçonActTyprep'!$I:$L,4,0))), VLOOKUP(CONCATENATE(MID($H519,1,LEN($H519)-2),"--*",$G519),'Question ClasseLeçonActTyprep'!$I:$L,4,0), IF(NOT(ISNA(VLOOKUP(CONCATENATE(MID($H519,1,LEN($H519)-4),"---*",$G519),'Question ClasseLeçonActTyprep'!$I:$L,4,0))), VLOOKUP(CONCATENATE(MID($H519,1,LEN($H519)-4),"---*",$G519),'Question ClasseLeçonActTyprep'!$I:$L,4,0), IF(NOT(ISNA(VLOOKUP(CONCATENATE(MID($H519,1,LEN($H519)-5),"----*",$G519),'Question ClasseLeçonActTyprep'!$I:$L,4,0))), VLOOKUP(CONCATENATE(MID($H519,1,LEN($H519)-6),"----*",$G519),'Question ClasseLeçonActTyprep'!$I:$L,4,0), 0))))</f>
        <v>0</v>
      </c>
      <c r="N519" s="86">
        <f t="shared" si="34"/>
        <v>0</v>
      </c>
      <c r="O519" s="93" t="str">
        <f t="shared" si="35"/>
        <v>INSERT INTO `activite_clnt` (nom, description, objectif, consigne, typrep, num_activite, fk_classe_id, fk_lesson_id, fk_natureactiv_id) VALUES ('Transfert des concepts de symboles numériques : écriture numérique romaine - Problème', 'Un exercice à trous', 'L''enfant doit savoir transposer avec d''autres supports (écriture numérique romaine)', '', 'T', '2', 'CP', 'DL', 'P');</v>
      </c>
    </row>
    <row r="520" spans="1:15" s="87" customFormat="1" ht="72.5" x14ac:dyDescent="0.35">
      <c r="A520" s="12" t="s">
        <v>77</v>
      </c>
      <c r="B520" s="85" t="s">
        <v>716</v>
      </c>
      <c r="C520" s="9" t="str">
        <f t="shared" si="32"/>
        <v>CP-DL</v>
      </c>
      <c r="D520" s="85" t="s">
        <v>628</v>
      </c>
      <c r="E520" s="85" t="str">
        <f>VLOOKUP(D520,'Phase apprent &amp; Nature activ'!A$11:B$14,2,0)</f>
        <v>Problème</v>
      </c>
      <c r="F520" s="85">
        <v>3</v>
      </c>
      <c r="G520" s="85" t="s">
        <v>735</v>
      </c>
      <c r="H520" s="85" t="str">
        <f t="shared" si="33"/>
        <v>CP-DL-P-3-B1</v>
      </c>
      <c r="I520" s="48" t="str">
        <f>CONCATENATE(VLOOKUP(CONCATENATE(A520,"-",B520,"-",D520,"-",F520),'Activités par classe-leçon-nat'!G:H,2,0)," - ",E520)</f>
        <v>Transfert des concepts de symboles numériques : boulier - Problème</v>
      </c>
      <c r="J520" s="48" t="str">
        <f>VLOOKUP(CONCATENATE($A520,"-",$B520,"-",$D520,"-",$F520),'Activités par classe-leçon-nat'!G:J,3,0)</f>
        <v>L'enfant doit savoir transposer avec d'autres supports (boulier)</v>
      </c>
      <c r="K520" s="48" t="str">
        <f>VLOOKUP(G520,'Type Exo'!A:C,3,0)</f>
        <v>Exercice où il faut trouver la bonne réponse parmi 2 possibles</v>
      </c>
      <c r="L520" s="48" t="s">
        <v>1031</v>
      </c>
      <c r="M520" s="48">
        <f>IF(NOT(ISNA(VLOOKUP(CONCATENATE($H520,"-",$G520),'Question ClasseLeçonActTyprep'!$I:$L,4,0))), VLOOKUP(CONCATENATE($H520,"-",$G520),'Question ClasseLeçonActTyprep'!$I:$L,4,0), IF(NOT(ISNA(VLOOKUP(CONCATENATE(MID($H520,1,LEN($H520)-2),"--*",$G520),'Question ClasseLeçonActTyprep'!$I:$L,4,0))), VLOOKUP(CONCATENATE(MID($H520,1,LEN($H520)-2),"--*",$G520),'Question ClasseLeçonActTyprep'!$I:$L,4,0), IF(NOT(ISNA(VLOOKUP(CONCATENATE(MID($H520,1,LEN($H520)-4),"---*",$G520),'Question ClasseLeçonActTyprep'!$I:$L,4,0))), VLOOKUP(CONCATENATE(MID($H520,1,LEN($H520)-4),"---*",$G520),'Question ClasseLeçonActTyprep'!$I:$L,4,0), IF(NOT(ISNA(VLOOKUP(CONCATENATE(MID($H520,1,LEN($H520)-5),"----*",$G520),'Question ClasseLeçonActTyprep'!$I:$L,4,0))), VLOOKUP(CONCATENATE(MID($H520,1,LEN($H520)-6),"----*",$G520),'Question ClasseLeçonActTyprep'!$I:$L,4,0), 0))))</f>
        <v>0</v>
      </c>
      <c r="N520" s="86" t="str">
        <f t="shared" si="34"/>
        <v>Cette configuration de boulier représente-t-il le nombre X ?</v>
      </c>
      <c r="O520" s="93" t="str">
        <f t="shared" si="35"/>
        <v>INSERT INTO `activite_clnt` (nom, description, objectif, consigne, typrep, num_activite, fk_classe_id, fk_lesson_id, fk_natureactiv_id) VALUES ('Transfert des concepts de symboles numériques : boulier - Problème', 'Exercice où il faut trouver la bonne réponse parmi 2 possibles', 'L''enfant doit savoir transposer avec d''autres supports (boulier)', 'Cette configuration de boulier représente-t-il le nombre X ?', 'B1', '3', 'CP', 'DL', 'P');</v>
      </c>
    </row>
    <row r="521" spans="1:15" s="87" customFormat="1" ht="72.5" x14ac:dyDescent="0.35">
      <c r="A521" s="12" t="s">
        <v>77</v>
      </c>
      <c r="B521" s="85" t="s">
        <v>716</v>
      </c>
      <c r="C521" s="9" t="str">
        <f t="shared" si="32"/>
        <v>CP-DL</v>
      </c>
      <c r="D521" s="85" t="s">
        <v>628</v>
      </c>
      <c r="E521" s="85" t="str">
        <f>VLOOKUP(D521,'Phase apprent &amp; Nature activ'!A$11:B$14,2,0)</f>
        <v>Problème</v>
      </c>
      <c r="F521" s="85">
        <v>3</v>
      </c>
      <c r="G521" s="85" t="s">
        <v>951</v>
      </c>
      <c r="H521" s="85" t="str">
        <f t="shared" si="33"/>
        <v>CP-DL-P-3-B2</v>
      </c>
      <c r="I521" s="48" t="str">
        <f>CONCATENATE(VLOOKUP(CONCATENATE(A521,"-",B521,"-",D521,"-",F521),'Activités par classe-leçon-nat'!G:H,2,0)," - ",E521)</f>
        <v>Transfert des concepts de symboles numériques : boulier - Problème</v>
      </c>
      <c r="J521" s="48" t="str">
        <f>VLOOKUP(CONCATENATE($A521,"-",$B521,"-",$D521,"-",$F521),'Activités par classe-leçon-nat'!G:J,3,0)</f>
        <v>L'enfant doit savoir transposer avec d'autres supports (boulier)</v>
      </c>
      <c r="K521" s="48" t="str">
        <f>VLOOKUP(G521,'Type Exo'!A:C,3,0)</f>
        <v>Exercice où il faut trouver la bonne réponse parmi 2 possibles (question alternative)</v>
      </c>
      <c r="L521" s="48" t="s">
        <v>1021</v>
      </c>
      <c r="M521" s="48">
        <f>IF(NOT(ISNA(VLOOKUP(CONCATENATE($H521,"-",$G521),'Question ClasseLeçonActTyprep'!$I:$L,4,0))), VLOOKUP(CONCATENATE($H521,"-",$G521),'Question ClasseLeçonActTyprep'!$I:$L,4,0), IF(NOT(ISNA(VLOOKUP(CONCATENATE(MID($H521,1,LEN($H521)-2),"--*",$G521),'Question ClasseLeçonActTyprep'!$I:$L,4,0))), VLOOKUP(CONCATENATE(MID($H521,1,LEN($H521)-2),"--*",$G521),'Question ClasseLeçonActTyprep'!$I:$L,4,0), IF(NOT(ISNA(VLOOKUP(CONCATENATE(MID($H521,1,LEN($H521)-4),"---*",$G521),'Question ClasseLeçonActTyprep'!$I:$L,4,0))), VLOOKUP(CONCATENATE(MID($H521,1,LEN($H521)-4),"---*",$G521),'Question ClasseLeçonActTyprep'!$I:$L,4,0), IF(NOT(ISNA(VLOOKUP(CONCATENATE(MID($H521,1,LEN($H521)-5),"----*",$G521),'Question ClasseLeçonActTyprep'!$I:$L,4,0))), VLOOKUP(CONCATENATE(MID($H521,1,LEN($H521)-6),"----*",$G521),'Question ClasseLeçonActTyprep'!$I:$L,4,0), 0))))</f>
        <v>0</v>
      </c>
      <c r="N521" s="86" t="str">
        <f t="shared" si="34"/>
        <v>Ce nombre est-il correctement représenté ainsi ?</v>
      </c>
      <c r="O521" s="93" t="str">
        <f t="shared" si="35"/>
        <v>INSERT INTO `activite_clnt` (nom, description, objectif, consigne, typrep, num_activite, fk_classe_id, fk_lesson_id, fk_natureactiv_id) VALUES ('Transfert des concepts de symboles numériques : boulier - Problème', 'Exercice où il faut trouver la bonne réponse parmi 2 possibles (question alternative)', 'L''enfant doit savoir transposer avec d''autres supports (boulier)', 'Ce nombre est-il correctement représenté ainsi ?', 'B2', '3', 'CP', 'DL', 'P');</v>
      </c>
    </row>
    <row r="522" spans="1:15" s="87" customFormat="1" ht="58" x14ac:dyDescent="0.35">
      <c r="A522" s="12" t="s">
        <v>77</v>
      </c>
      <c r="B522" s="85" t="s">
        <v>716</v>
      </c>
      <c r="C522" s="9" t="str">
        <f t="shared" si="32"/>
        <v>CP-DL</v>
      </c>
      <c r="D522" s="85" t="s">
        <v>628</v>
      </c>
      <c r="E522" s="85" t="str">
        <f>VLOOKUP(D522,'Phase apprent &amp; Nature activ'!A$11:B$14,2,0)</f>
        <v>Problème</v>
      </c>
      <c r="F522" s="85">
        <v>3</v>
      </c>
      <c r="G522" s="85" t="s">
        <v>952</v>
      </c>
      <c r="H522" s="85" t="str">
        <f t="shared" si="33"/>
        <v>CP-DL-P-3-Q1</v>
      </c>
      <c r="I522" s="48" t="str">
        <f>CONCATENATE(VLOOKUP(CONCATENATE(A522,"-",B522,"-",D522,"-",F522),'Activités par classe-leçon-nat'!G:H,2,0)," - ",E522)</f>
        <v>Transfert des concepts de symboles numériques : boulier - Problème</v>
      </c>
      <c r="J522" s="48" t="str">
        <f>VLOOKUP(CONCATENATE($A522,"-",$B522,"-",$D522,"-",$F522),'Activités par classe-leçon-nat'!G:J,3,0)</f>
        <v>L'enfant doit savoir transposer avec d'autres supports (boulier)</v>
      </c>
      <c r="K522" s="48" t="str">
        <f>VLOOKUP(G522,'Type Exo'!A:C,3,0)</f>
        <v>Un exercice de type QCM</v>
      </c>
      <c r="L522" s="48" t="s">
        <v>1032</v>
      </c>
      <c r="M522" s="48">
        <f>IF(NOT(ISNA(VLOOKUP(CONCATENATE($H522,"-",$G522),'Question ClasseLeçonActTyprep'!$I:$L,4,0))), VLOOKUP(CONCATENATE($H522,"-",$G522),'Question ClasseLeçonActTyprep'!$I:$L,4,0), IF(NOT(ISNA(VLOOKUP(CONCATENATE(MID($H522,1,LEN($H522)-2),"--*",$G522),'Question ClasseLeçonActTyprep'!$I:$L,4,0))), VLOOKUP(CONCATENATE(MID($H522,1,LEN($H522)-2),"--*",$G522),'Question ClasseLeçonActTyprep'!$I:$L,4,0), IF(NOT(ISNA(VLOOKUP(CONCATENATE(MID($H522,1,LEN($H522)-4),"---*",$G522),'Question ClasseLeçonActTyprep'!$I:$L,4,0))), VLOOKUP(CONCATENATE(MID($H522,1,LEN($H522)-4),"---*",$G522),'Question ClasseLeçonActTyprep'!$I:$L,4,0), IF(NOT(ISNA(VLOOKUP(CONCATENATE(MID($H522,1,LEN($H522)-5),"----*",$G522),'Question ClasseLeçonActTyprep'!$I:$L,4,0))), VLOOKUP(CONCATENATE(MID($H522,1,LEN($H522)-6),"----*",$G522),'Question ClasseLeçonActTyprep'!$I:$L,4,0), 0))))</f>
        <v>0</v>
      </c>
      <c r="N522" s="86" t="str">
        <f t="shared" si="34"/>
        <v>Quel est le nombre représenté par cette configuration de boulier ?</v>
      </c>
      <c r="O522" s="93" t="str">
        <f t="shared" si="35"/>
        <v>INSERT INTO `activite_clnt` (nom, description, objectif, consigne, typrep, num_activite, fk_classe_id, fk_lesson_id, fk_natureactiv_id) VALUES ('Transfert des concepts de symboles numériques : boulier - Problème', 'Un exercice de type QCM', 'L''enfant doit savoir transposer avec d''autres supports (boulier)', 'Quel est le nombre représenté par cette configuration de boulier ?', 'Q1', '3', 'CP', 'DL', 'P');</v>
      </c>
    </row>
    <row r="523" spans="1:15" s="87" customFormat="1" ht="72.5" x14ac:dyDescent="0.35">
      <c r="A523" s="12" t="s">
        <v>77</v>
      </c>
      <c r="B523" s="85" t="s">
        <v>716</v>
      </c>
      <c r="C523" s="9" t="str">
        <f t="shared" si="32"/>
        <v>CP-DL</v>
      </c>
      <c r="D523" s="85" t="s">
        <v>628</v>
      </c>
      <c r="E523" s="85" t="str">
        <f>VLOOKUP(D523,'Phase apprent &amp; Nature activ'!A$11:B$14,2,0)</f>
        <v>Problème</v>
      </c>
      <c r="F523" s="85">
        <v>3</v>
      </c>
      <c r="G523" s="85" t="s">
        <v>953</v>
      </c>
      <c r="H523" s="85" t="str">
        <f t="shared" si="33"/>
        <v>CP-DL-P-3-Q2</v>
      </c>
      <c r="I523" s="48" t="str">
        <f>CONCATENATE(VLOOKUP(CONCATENATE(A523,"-",B523,"-",D523,"-",F523),'Activités par classe-leçon-nat'!G:H,2,0)," - ",E523)</f>
        <v>Transfert des concepts de symboles numériques : boulier - Problème</v>
      </c>
      <c r="J523" s="48" t="str">
        <f>VLOOKUP(CONCATENATE($A523,"-",$B523,"-",$D523,"-",$F523),'Activités par classe-leçon-nat'!G:J,3,0)</f>
        <v>L'enfant doit savoir transposer avec d'autres supports (boulier)</v>
      </c>
      <c r="K523" s="48" t="str">
        <f>VLOOKUP(G523,'Type Exo'!A:C,3,0)</f>
        <v>Un exercice de type QCM (question alternative / trouver l'intrus)</v>
      </c>
      <c r="L523" s="48" t="s">
        <v>1033</v>
      </c>
      <c r="M523" s="48">
        <f>IF(NOT(ISNA(VLOOKUP(CONCATENATE($H523,"-",$G523),'Question ClasseLeçonActTyprep'!$I:$L,4,0))), VLOOKUP(CONCATENATE($H523,"-",$G523),'Question ClasseLeçonActTyprep'!$I:$L,4,0), IF(NOT(ISNA(VLOOKUP(CONCATENATE(MID($H523,1,LEN($H523)-2),"--*",$G523),'Question ClasseLeçonActTyprep'!$I:$L,4,0))), VLOOKUP(CONCATENATE(MID($H523,1,LEN($H523)-2),"--*",$G523),'Question ClasseLeçonActTyprep'!$I:$L,4,0), IF(NOT(ISNA(VLOOKUP(CONCATENATE(MID($H523,1,LEN($H523)-4),"---*",$G523),'Question ClasseLeçonActTyprep'!$I:$L,4,0))), VLOOKUP(CONCATENATE(MID($H523,1,LEN($H523)-4),"---*",$G523),'Question ClasseLeçonActTyprep'!$I:$L,4,0), IF(NOT(ISNA(VLOOKUP(CONCATENATE(MID($H523,1,LEN($H523)-5),"----*",$G523),'Question ClasseLeçonActTyprep'!$I:$L,4,0))), VLOOKUP(CONCATENATE(MID($H523,1,LEN($H523)-6),"----*",$G523),'Question ClasseLeçonActTyprep'!$I:$L,4,0), 0))))</f>
        <v>0</v>
      </c>
      <c r="N523" s="86" t="str">
        <f t="shared" si="34"/>
        <v>Quelle est la configuration de boulier pour représenter le nombre X ?</v>
      </c>
      <c r="O523" s="93" t="str">
        <f t="shared" si="35"/>
        <v>INSERT INTO `activite_clnt` (nom, description, objectif, consigne, typrep, num_activite, fk_classe_id, fk_lesson_id, fk_natureactiv_id) VALUES ('Transfert des concepts de symboles numériques : boulier - Problème', 'Un exercice de type QCM (question alternative / trouver l''intrus)', 'L''enfant doit savoir transposer avec d''autres supports (boulier)', 'Quelle est la configuration de boulier pour représenter le nombre X ?', 'Q2', '3', 'CP', 'DL', 'P');</v>
      </c>
    </row>
    <row r="524" spans="1:15" s="87" customFormat="1" ht="58" x14ac:dyDescent="0.35">
      <c r="A524" s="12" t="s">
        <v>77</v>
      </c>
      <c r="B524" s="85" t="s">
        <v>716</v>
      </c>
      <c r="C524" s="9" t="str">
        <f t="shared" si="32"/>
        <v>CP-DL</v>
      </c>
      <c r="D524" s="85" t="s">
        <v>628</v>
      </c>
      <c r="E524" s="85" t="str">
        <f>VLOOKUP(D524,'Phase apprent &amp; Nature activ'!A$11:B$14,2,0)</f>
        <v>Problème</v>
      </c>
      <c r="F524" s="85">
        <v>3</v>
      </c>
      <c r="G524" s="85" t="s">
        <v>87</v>
      </c>
      <c r="H524" s="85" t="str">
        <f t="shared" si="33"/>
        <v>CP-DL-P-3-M</v>
      </c>
      <c r="I524" s="48" t="str">
        <f>CONCATENATE(VLOOKUP(CONCATENATE(A524,"-",B524,"-",D524,"-",F524),'Activités par classe-leçon-nat'!G:H,2,0)," - ",E524)</f>
        <v>Transfert des concepts de symboles numériques : boulier - Problème</v>
      </c>
      <c r="J524" s="48" t="str">
        <f>VLOOKUP(CONCATENATE($A524,"-",$B524,"-",$D524,"-",$F524),'Activités par classe-leçon-nat'!G:J,3,0)</f>
        <v>L'enfant doit savoir transposer avec d'autres supports (boulier)</v>
      </c>
      <c r="K524" s="48" t="str">
        <f>VLOOKUP(G524,'Type Exo'!A:C,3,0)</f>
        <v>Un exercice de type Memory</v>
      </c>
      <c r="L524" s="48" t="s">
        <v>1034</v>
      </c>
      <c r="M524" s="48">
        <f>IF(NOT(ISNA(VLOOKUP(CONCATENATE($H524,"-",$G524),'Question ClasseLeçonActTyprep'!$I:$L,4,0))), VLOOKUP(CONCATENATE($H524,"-",$G524),'Question ClasseLeçonActTyprep'!$I:$L,4,0), IF(NOT(ISNA(VLOOKUP(CONCATENATE(MID($H524,1,LEN($H524)-2),"--*",$G524),'Question ClasseLeçonActTyprep'!$I:$L,4,0))), VLOOKUP(CONCATENATE(MID($H524,1,LEN($H524)-2),"--*",$G524),'Question ClasseLeçonActTyprep'!$I:$L,4,0), IF(NOT(ISNA(VLOOKUP(CONCATENATE(MID($H524,1,LEN($H524)-4),"---*",$G524),'Question ClasseLeçonActTyprep'!$I:$L,4,0))), VLOOKUP(CONCATENATE(MID($H524,1,LEN($H524)-4),"---*",$G524),'Question ClasseLeçonActTyprep'!$I:$L,4,0), IF(NOT(ISNA(VLOOKUP(CONCATENATE(MID($H524,1,LEN($H524)-5),"----*",$G524),'Question ClasseLeçonActTyprep'!$I:$L,4,0))), VLOOKUP(CONCATENATE(MID($H524,1,LEN($H524)-6),"----*",$G524),'Question ClasseLeçonActTyprep'!$I:$L,4,0), 0))))</f>
        <v>0</v>
      </c>
      <c r="N524" s="86" t="str">
        <f t="shared" si="34"/>
        <v>Associe les cartes des nombres avec leur configuration sur un boulier</v>
      </c>
      <c r="O524" s="93" t="str">
        <f t="shared" si="35"/>
        <v>INSERT INTO `activite_clnt` (nom, description, objectif, consigne, typrep, num_activite, fk_classe_id, fk_lesson_id, fk_natureactiv_id) VALUES ('Transfert des concepts de symboles numériques : boulier - Problème', 'Un exercice de type Memory', 'L''enfant doit savoir transposer avec d''autres supports (boulier)', 'Associe les cartes des nombres avec leur configuration sur un boulier', 'M', '3', 'CP', 'DL', 'P');</v>
      </c>
    </row>
    <row r="525" spans="1:15" s="87" customFormat="1" ht="58" x14ac:dyDescent="0.35">
      <c r="A525" s="12" t="s">
        <v>77</v>
      </c>
      <c r="B525" s="85" t="s">
        <v>716</v>
      </c>
      <c r="C525" s="9" t="str">
        <f t="shared" si="32"/>
        <v>CP-DL</v>
      </c>
      <c r="D525" s="85" t="s">
        <v>628</v>
      </c>
      <c r="E525" s="85" t="str">
        <f>VLOOKUP(D525,'Phase apprent &amp; Nature activ'!A$11:B$14,2,0)</f>
        <v>Problème</v>
      </c>
      <c r="F525" s="85">
        <v>3</v>
      </c>
      <c r="G525" s="85" t="s">
        <v>628</v>
      </c>
      <c r="H525" s="85" t="str">
        <f t="shared" si="33"/>
        <v>CP-DL-P-3-P</v>
      </c>
      <c r="I525" s="48" t="str">
        <f>CONCATENATE(VLOOKUP(CONCATENATE(A525,"-",B525,"-",D525,"-",F525),'Activités par classe-leçon-nat'!G:H,2,0)," - ",E525)</f>
        <v>Transfert des concepts de symboles numériques : boulier - Problème</v>
      </c>
      <c r="J525" s="48" t="str">
        <f>VLOOKUP(CONCATENATE($A525,"-",$B525,"-",$D525,"-",$F525),'Activités par classe-leçon-nat'!G:J,3,0)</f>
        <v>L'enfant doit savoir transposer avec d'autres supports (boulier)</v>
      </c>
      <c r="K525" s="48" t="str">
        <f>VLOOKUP(G525,'Type Exo'!A:C,3,0)</f>
        <v>Un exercice où il faut relier des items entre eux par paire</v>
      </c>
      <c r="L525" s="48" t="s">
        <v>1035</v>
      </c>
      <c r="M525" s="48">
        <f>IF(NOT(ISNA(VLOOKUP(CONCATENATE($H525,"-",$G525),'Question ClasseLeçonActTyprep'!$I:$L,4,0))), VLOOKUP(CONCATENATE($H525,"-",$G525),'Question ClasseLeçonActTyprep'!$I:$L,4,0), IF(NOT(ISNA(VLOOKUP(CONCATENATE(MID($H525,1,LEN($H525)-2),"--*",$G525),'Question ClasseLeçonActTyprep'!$I:$L,4,0))), VLOOKUP(CONCATENATE(MID($H525,1,LEN($H525)-2),"--*",$G525),'Question ClasseLeçonActTyprep'!$I:$L,4,0), IF(NOT(ISNA(VLOOKUP(CONCATENATE(MID($H525,1,LEN($H525)-4),"---*",$G525),'Question ClasseLeçonActTyprep'!$I:$L,4,0))), VLOOKUP(CONCATENATE(MID($H525,1,LEN($H525)-4),"---*",$G525),'Question ClasseLeçonActTyprep'!$I:$L,4,0), IF(NOT(ISNA(VLOOKUP(CONCATENATE(MID($H525,1,LEN($H525)-5),"----*",$G525),'Question ClasseLeçonActTyprep'!$I:$L,4,0))), VLOOKUP(CONCATENATE(MID($H525,1,LEN($H525)-6),"----*",$G525),'Question ClasseLeçonActTyprep'!$I:$L,4,0), 0))))</f>
        <v>0</v>
      </c>
      <c r="N525" s="86" t="str">
        <f t="shared" si="34"/>
        <v>Relie les nombres avec leur représentation sur un boulier</v>
      </c>
      <c r="O525" s="93" t="str">
        <f t="shared" si="35"/>
        <v>INSERT INTO `activite_clnt` (nom, description, objectif, consigne, typrep, num_activite, fk_classe_id, fk_lesson_id, fk_natureactiv_id) VALUES ('Transfert des concepts de symboles numériques : boulier - Problème', 'Un exercice où il faut relier des items entre eux par paire', 'L''enfant doit savoir transposer avec d''autres supports (boulier)', 'Relie les nombres avec leur représentation sur un boulier', 'P', '3', 'CP', 'DL', 'P');</v>
      </c>
    </row>
    <row r="526" spans="1:15" s="87" customFormat="1" ht="58" x14ac:dyDescent="0.35">
      <c r="A526" s="12" t="s">
        <v>77</v>
      </c>
      <c r="B526" s="85" t="s">
        <v>716</v>
      </c>
      <c r="C526" s="9" t="str">
        <f t="shared" si="32"/>
        <v>CP-DL</v>
      </c>
      <c r="D526" s="85" t="s">
        <v>628</v>
      </c>
      <c r="E526" s="85" t="str">
        <f>VLOOKUP(D526,'Phase apprent &amp; Nature activ'!A$11:B$14,2,0)</f>
        <v>Problème</v>
      </c>
      <c r="F526" s="85">
        <v>3</v>
      </c>
      <c r="G526" s="85" t="s">
        <v>835</v>
      </c>
      <c r="H526" s="85" t="str">
        <f t="shared" si="33"/>
        <v>CP-DL-P-3-T</v>
      </c>
      <c r="I526" s="48" t="str">
        <f>CONCATENATE(VLOOKUP(CONCATENATE(A526,"-",B526,"-",D526,"-",F526),'Activités par classe-leçon-nat'!G:H,2,0)," - ",E526)</f>
        <v>Transfert des concepts de symboles numériques : boulier - Problème</v>
      </c>
      <c r="J526" s="48" t="str">
        <f>VLOOKUP(CONCATENATE($A526,"-",$B526,"-",$D526,"-",$F526),'Activités par classe-leçon-nat'!G:J,3,0)</f>
        <v>L'enfant doit savoir transposer avec d'autres supports (boulier)</v>
      </c>
      <c r="K526" s="48" t="str">
        <f>VLOOKUP(G526,'Type Exo'!A:C,3,0)</f>
        <v>Un exercice à trous</v>
      </c>
      <c r="L526" s="48"/>
      <c r="M526" s="48">
        <f>IF(NOT(ISNA(VLOOKUP(CONCATENATE($H526,"-",$G526),'Question ClasseLeçonActTyprep'!$I:$L,4,0))), VLOOKUP(CONCATENATE($H526,"-",$G526),'Question ClasseLeçonActTyprep'!$I:$L,4,0), IF(NOT(ISNA(VLOOKUP(CONCATENATE(MID($H526,1,LEN($H526)-2),"--*",$G526),'Question ClasseLeçonActTyprep'!$I:$L,4,0))), VLOOKUP(CONCATENATE(MID($H526,1,LEN($H526)-2),"--*",$G526),'Question ClasseLeçonActTyprep'!$I:$L,4,0), IF(NOT(ISNA(VLOOKUP(CONCATENATE(MID($H526,1,LEN($H526)-4),"---*",$G526),'Question ClasseLeçonActTyprep'!$I:$L,4,0))), VLOOKUP(CONCATENATE(MID($H526,1,LEN($H526)-4),"---*",$G526),'Question ClasseLeçonActTyprep'!$I:$L,4,0), IF(NOT(ISNA(VLOOKUP(CONCATENATE(MID($H526,1,LEN($H526)-5),"----*",$G526),'Question ClasseLeçonActTyprep'!$I:$L,4,0))), VLOOKUP(CONCATENATE(MID($H526,1,LEN($H526)-6),"----*",$G526),'Question ClasseLeçonActTyprep'!$I:$L,4,0), 0))))</f>
        <v>0</v>
      </c>
      <c r="N526" s="86">
        <f t="shared" si="34"/>
        <v>0</v>
      </c>
      <c r="O526" s="93" t="str">
        <f t="shared" si="35"/>
        <v>INSERT INTO `activite_clnt` (nom, description, objectif, consigne, typrep, num_activite, fk_classe_id, fk_lesson_id, fk_natureactiv_id) VALUES ('Transfert des concepts de symboles numériques : boulier - Problème', 'Un exercice à trous', 'L''enfant doit savoir transposer avec d''autres supports (boulier)', '', 'T', '3', 'CP', 'DL', 'P');</v>
      </c>
    </row>
    <row r="527" spans="1:15" s="87" customFormat="1" ht="58" x14ac:dyDescent="0.35">
      <c r="A527" s="12" t="s">
        <v>77</v>
      </c>
      <c r="B527" s="85" t="s">
        <v>807</v>
      </c>
      <c r="C527" s="9" t="str">
        <f t="shared" si="32"/>
        <v>CP-BD1</v>
      </c>
      <c r="D527" s="85" t="s">
        <v>637</v>
      </c>
      <c r="E527" s="85" t="str">
        <f>VLOOKUP(D527,'Phase apprent &amp; Nature activ'!A$11:B$14,2,0)</f>
        <v>Introduction/Initiation</v>
      </c>
      <c r="F527" s="85">
        <v>1</v>
      </c>
      <c r="G527" s="85" t="s">
        <v>735</v>
      </c>
      <c r="H527" s="85" t="str">
        <f t="shared" si="33"/>
        <v>CP-BD1-I-1-B1</v>
      </c>
      <c r="I527" s="48" t="str">
        <f>CONCATENATE(VLOOKUP(CONCATENATE(A527,"-",B527,"-",D527,"-",F527),'Activités par classe-leçon-nat'!G:H,2,0)," - ",E527)</f>
        <v>Comprendre les concepts de unité, dizaine, centaine, millier - Introduction/Initiation</v>
      </c>
      <c r="J527" s="48" t="str">
        <f>VLOOKUP(CONCATENATE($A527,"-",$B527,"-",$D527,"-",$F527),'Activités par classe-leçon-nat'!G:J,3,0)</f>
        <v>L'enfant doit savoir dire combien d'unités et de dizaines il y a dans un nombre</v>
      </c>
      <c r="K527" s="48" t="str">
        <f>VLOOKUP(G527,'Type Exo'!A:C,3,0)</f>
        <v>Exercice où il faut trouver la bonne réponse parmi 2 possibles</v>
      </c>
      <c r="L527" s="48"/>
      <c r="M527" s="48">
        <f>IF(NOT(ISNA(VLOOKUP(CONCATENATE($H527,"-",$G527),'Question ClasseLeçonActTyprep'!$I:$L,4,0))), VLOOKUP(CONCATENATE($H527,"-",$G527),'Question ClasseLeçonActTyprep'!$I:$L,4,0), IF(NOT(ISNA(VLOOKUP(CONCATENATE(MID($H527,1,LEN($H527)-2),"--*",$G527),'Question ClasseLeçonActTyprep'!$I:$L,4,0))), VLOOKUP(CONCATENATE(MID($H527,1,LEN($H527)-2),"--*",$G527),'Question ClasseLeçonActTyprep'!$I:$L,4,0), IF(NOT(ISNA(VLOOKUP(CONCATENATE(MID($H527,1,LEN($H527)-4),"---*",$G527),'Question ClasseLeçonActTyprep'!$I:$L,4,0))), VLOOKUP(CONCATENATE(MID($H527,1,LEN($H527)-4),"---*",$G527),'Question ClasseLeçonActTyprep'!$I:$L,4,0), IF(NOT(ISNA(VLOOKUP(CONCATENATE(MID($H527,1,LEN($H527)-5),"----*",$G527),'Question ClasseLeçonActTyprep'!$I:$L,4,0))), VLOOKUP(CONCATENATE(MID($H527,1,LEN($H527)-6),"----*",$G527),'Question ClasseLeçonActTyprep'!$I:$L,4,0), 0))))</f>
        <v>0</v>
      </c>
      <c r="N527" s="86">
        <f t="shared" si="34"/>
        <v>0</v>
      </c>
      <c r="O527" s="93" t="str">
        <f t="shared" si="35"/>
        <v>INSERT INTO `activite_clnt` (nom, description, objectif, consigne, typrep, num_activite, fk_classe_id, fk_lesson_id, fk_natureactiv_id) VALUES ('Comprendre les concepts de unité, dizaine, centaine, millier - Introduction/Initiation', 'Exercice où il faut trouver la bonne réponse parmi 2 possibles', 'L''enfant doit savoir dire combien d''unités et de dizaines il y a dans un nombre', '', 'B1', '1', 'CP', 'BD1', 'I');</v>
      </c>
    </row>
    <row r="528" spans="1:15" s="87" customFormat="1" ht="58" x14ac:dyDescent="0.35">
      <c r="A528" s="12" t="s">
        <v>77</v>
      </c>
      <c r="B528" s="85" t="s">
        <v>807</v>
      </c>
      <c r="C528" s="9" t="str">
        <f t="shared" si="32"/>
        <v>CP-BD1</v>
      </c>
      <c r="D528" s="85" t="s">
        <v>637</v>
      </c>
      <c r="E528" s="85" t="str">
        <f>VLOOKUP(D528,'Phase apprent &amp; Nature activ'!A$11:B$14,2,0)</f>
        <v>Introduction/Initiation</v>
      </c>
      <c r="F528" s="85">
        <v>1</v>
      </c>
      <c r="G528" s="85" t="s">
        <v>951</v>
      </c>
      <c r="H528" s="85" t="str">
        <f t="shared" si="33"/>
        <v>CP-BD1-I-1-B2</v>
      </c>
      <c r="I528" s="48" t="str">
        <f>CONCATENATE(VLOOKUP(CONCATENATE(A528,"-",B528,"-",D528,"-",F528),'Activités par classe-leçon-nat'!G:H,2,0)," - ",E528)</f>
        <v>Comprendre les concepts de unité, dizaine, centaine, millier - Introduction/Initiation</v>
      </c>
      <c r="J528" s="48" t="str">
        <f>VLOOKUP(CONCATENATE($A528,"-",$B528,"-",$D528,"-",$F528),'Activités par classe-leçon-nat'!G:J,3,0)</f>
        <v>L'enfant doit savoir dire combien d'unités et de dizaines il y a dans un nombre</v>
      </c>
      <c r="K528" s="48" t="str">
        <f>VLOOKUP(G528,'Type Exo'!A:C,3,0)</f>
        <v>Exercice où il faut trouver la bonne réponse parmi 2 possibles (question alternative)</v>
      </c>
      <c r="L528" s="48"/>
      <c r="M528" s="48">
        <f>IF(NOT(ISNA(VLOOKUP(CONCATENATE($H528,"-",$G528),'Question ClasseLeçonActTyprep'!$I:$L,4,0))), VLOOKUP(CONCATENATE($H528,"-",$G528),'Question ClasseLeçonActTyprep'!$I:$L,4,0), IF(NOT(ISNA(VLOOKUP(CONCATENATE(MID($H528,1,LEN($H528)-2),"--*",$G528),'Question ClasseLeçonActTyprep'!$I:$L,4,0))), VLOOKUP(CONCATENATE(MID($H528,1,LEN($H528)-2),"--*",$G528),'Question ClasseLeçonActTyprep'!$I:$L,4,0), IF(NOT(ISNA(VLOOKUP(CONCATENATE(MID($H528,1,LEN($H528)-4),"---*",$G528),'Question ClasseLeçonActTyprep'!$I:$L,4,0))), VLOOKUP(CONCATENATE(MID($H528,1,LEN($H528)-4),"---*",$G528),'Question ClasseLeçonActTyprep'!$I:$L,4,0), IF(NOT(ISNA(VLOOKUP(CONCATENATE(MID($H528,1,LEN($H528)-5),"----*",$G528),'Question ClasseLeçonActTyprep'!$I:$L,4,0))), VLOOKUP(CONCATENATE(MID($H528,1,LEN($H528)-6),"----*",$G528),'Question ClasseLeçonActTyprep'!$I:$L,4,0), 0))))</f>
        <v>0</v>
      </c>
      <c r="N528" s="86">
        <f t="shared" si="34"/>
        <v>0</v>
      </c>
      <c r="O528" s="93" t="str">
        <f t="shared" si="35"/>
        <v>INSERT INTO `activite_clnt` (nom, description, objectif, consigne, typrep, num_activite, fk_classe_id, fk_lesson_id, fk_natureactiv_id) VALUES ('Comprendre les concepts de unité, dizaine, centaine, millier - Introduction/Initiation', 'Exercice où il faut trouver la bonne réponse parmi 2 possibles (question alternative)', 'L''enfant doit savoir dire combien d''unités et de dizaines il y a dans un nombre', '', 'B2', '1', 'CP', 'BD1', 'I');</v>
      </c>
    </row>
    <row r="529" spans="1:15" s="87" customFormat="1" ht="58" x14ac:dyDescent="0.35">
      <c r="A529" s="12" t="s">
        <v>77</v>
      </c>
      <c r="B529" s="85" t="s">
        <v>807</v>
      </c>
      <c r="C529" s="9" t="str">
        <f t="shared" si="32"/>
        <v>CP-BD1</v>
      </c>
      <c r="D529" s="85" t="s">
        <v>637</v>
      </c>
      <c r="E529" s="85" t="str">
        <f>VLOOKUP(D529,'Phase apprent &amp; Nature activ'!A$11:B$14,2,0)</f>
        <v>Introduction/Initiation</v>
      </c>
      <c r="F529" s="85">
        <v>1</v>
      </c>
      <c r="G529" s="85" t="s">
        <v>952</v>
      </c>
      <c r="H529" s="85" t="str">
        <f t="shared" si="33"/>
        <v>CP-BD1-I-1-Q1</v>
      </c>
      <c r="I529" s="48" t="str">
        <f>CONCATENATE(VLOOKUP(CONCATENATE(A529,"-",B529,"-",D529,"-",F529),'Activités par classe-leçon-nat'!G:H,2,0)," - ",E529)</f>
        <v>Comprendre les concepts de unité, dizaine, centaine, millier - Introduction/Initiation</v>
      </c>
      <c r="J529" s="48" t="str">
        <f>VLOOKUP(CONCATENATE($A529,"-",$B529,"-",$D529,"-",$F529),'Activités par classe-leçon-nat'!G:J,3,0)</f>
        <v>L'enfant doit savoir dire combien d'unités et de dizaines il y a dans un nombre</v>
      </c>
      <c r="K529" s="48" t="str">
        <f>VLOOKUP(G529,'Type Exo'!A:C,3,0)</f>
        <v>Un exercice de type QCM</v>
      </c>
      <c r="L529" s="48"/>
      <c r="M529" s="48">
        <f>IF(NOT(ISNA(VLOOKUP(CONCATENATE($H529,"-",$G529),'Question ClasseLeçonActTyprep'!$I:$L,4,0))), VLOOKUP(CONCATENATE($H529,"-",$G529),'Question ClasseLeçonActTyprep'!$I:$L,4,0), IF(NOT(ISNA(VLOOKUP(CONCATENATE(MID($H529,1,LEN($H529)-2),"--*",$G529),'Question ClasseLeçonActTyprep'!$I:$L,4,0))), VLOOKUP(CONCATENATE(MID($H529,1,LEN($H529)-2),"--*",$G529),'Question ClasseLeçonActTyprep'!$I:$L,4,0), IF(NOT(ISNA(VLOOKUP(CONCATENATE(MID($H529,1,LEN($H529)-4),"---*",$G529),'Question ClasseLeçonActTyprep'!$I:$L,4,0))), VLOOKUP(CONCATENATE(MID($H529,1,LEN($H529)-4),"---*",$G529),'Question ClasseLeçonActTyprep'!$I:$L,4,0), IF(NOT(ISNA(VLOOKUP(CONCATENATE(MID($H529,1,LEN($H529)-5),"----*",$G529),'Question ClasseLeçonActTyprep'!$I:$L,4,0))), VLOOKUP(CONCATENATE(MID($H529,1,LEN($H529)-6),"----*",$G529),'Question ClasseLeçonActTyprep'!$I:$L,4,0), 0))))</f>
        <v>0</v>
      </c>
      <c r="N529" s="86">
        <f t="shared" si="34"/>
        <v>0</v>
      </c>
      <c r="O529" s="93" t="str">
        <f t="shared" si="35"/>
        <v>INSERT INTO `activite_clnt` (nom, description, objectif, consigne, typrep, num_activite, fk_classe_id, fk_lesson_id, fk_natureactiv_id) VALUES ('Comprendre les concepts de unité, dizaine, centaine, millier - Introduction/Initiation', 'Un exercice de type QCM', 'L''enfant doit savoir dire combien d''unités et de dizaines il y a dans un nombre', '', 'Q1', '1', 'CP', 'BD1', 'I');</v>
      </c>
    </row>
    <row r="530" spans="1:15" s="87" customFormat="1" ht="58" x14ac:dyDescent="0.35">
      <c r="A530" s="12" t="s">
        <v>77</v>
      </c>
      <c r="B530" s="85" t="s">
        <v>807</v>
      </c>
      <c r="C530" s="9" t="str">
        <f t="shared" si="32"/>
        <v>CP-BD1</v>
      </c>
      <c r="D530" s="85" t="s">
        <v>637</v>
      </c>
      <c r="E530" s="85" t="str">
        <f>VLOOKUP(D530,'Phase apprent &amp; Nature activ'!A$11:B$14,2,0)</f>
        <v>Introduction/Initiation</v>
      </c>
      <c r="F530" s="85">
        <v>1</v>
      </c>
      <c r="G530" s="85" t="s">
        <v>953</v>
      </c>
      <c r="H530" s="85" t="str">
        <f t="shared" si="33"/>
        <v>CP-BD1-I-1-Q2</v>
      </c>
      <c r="I530" s="48" t="str">
        <f>CONCATENATE(VLOOKUP(CONCATENATE(A530,"-",B530,"-",D530,"-",F530),'Activités par classe-leçon-nat'!G:H,2,0)," - ",E530)</f>
        <v>Comprendre les concepts de unité, dizaine, centaine, millier - Introduction/Initiation</v>
      </c>
      <c r="J530" s="48" t="str">
        <f>VLOOKUP(CONCATENATE($A530,"-",$B530,"-",$D530,"-",$F530),'Activités par classe-leçon-nat'!G:J,3,0)</f>
        <v>L'enfant doit savoir dire combien d'unités et de dizaines il y a dans un nombre</v>
      </c>
      <c r="K530" s="48" t="str">
        <f>VLOOKUP(G530,'Type Exo'!A:C,3,0)</f>
        <v>Un exercice de type QCM (question alternative / trouver l'intrus)</v>
      </c>
      <c r="L530" s="48"/>
      <c r="M530" s="48">
        <f>IF(NOT(ISNA(VLOOKUP(CONCATENATE($H530,"-",$G530),'Question ClasseLeçonActTyprep'!$I:$L,4,0))), VLOOKUP(CONCATENATE($H530,"-",$G530),'Question ClasseLeçonActTyprep'!$I:$L,4,0), IF(NOT(ISNA(VLOOKUP(CONCATENATE(MID($H530,1,LEN($H530)-2),"--*",$G530),'Question ClasseLeçonActTyprep'!$I:$L,4,0))), VLOOKUP(CONCATENATE(MID($H530,1,LEN($H530)-2),"--*",$G530),'Question ClasseLeçonActTyprep'!$I:$L,4,0), IF(NOT(ISNA(VLOOKUP(CONCATENATE(MID($H530,1,LEN($H530)-4),"---*",$G530),'Question ClasseLeçonActTyprep'!$I:$L,4,0))), VLOOKUP(CONCATENATE(MID($H530,1,LEN($H530)-4),"---*",$G530),'Question ClasseLeçonActTyprep'!$I:$L,4,0), IF(NOT(ISNA(VLOOKUP(CONCATENATE(MID($H530,1,LEN($H530)-5),"----*",$G530),'Question ClasseLeçonActTyprep'!$I:$L,4,0))), VLOOKUP(CONCATENATE(MID($H530,1,LEN($H530)-6),"----*",$G530),'Question ClasseLeçonActTyprep'!$I:$L,4,0), 0))))</f>
        <v>0</v>
      </c>
      <c r="N530" s="86">
        <f t="shared" si="34"/>
        <v>0</v>
      </c>
      <c r="O530" s="93" t="str">
        <f t="shared" si="35"/>
        <v>INSERT INTO `activite_clnt` (nom, description, objectif, consigne, typrep, num_activite, fk_classe_id, fk_lesson_id, fk_natureactiv_id) VALUES ('Comprendre les concepts de unité, dizaine, centaine, millier - Introduction/Initiation', 'Un exercice de type QCM (question alternative / trouver l''intrus)', 'L''enfant doit savoir dire combien d''unités et de dizaines il y a dans un nombre', '', 'Q2', '1', 'CP', 'BD1', 'I');</v>
      </c>
    </row>
    <row r="531" spans="1:15" s="87" customFormat="1" ht="58" x14ac:dyDescent="0.35">
      <c r="A531" s="12" t="s">
        <v>77</v>
      </c>
      <c r="B531" s="85" t="s">
        <v>807</v>
      </c>
      <c r="C531" s="9" t="str">
        <f t="shared" si="32"/>
        <v>CP-BD1</v>
      </c>
      <c r="D531" s="85" t="s">
        <v>637</v>
      </c>
      <c r="E531" s="85" t="str">
        <f>VLOOKUP(D531,'Phase apprent &amp; Nature activ'!A$11:B$14,2,0)</f>
        <v>Introduction/Initiation</v>
      </c>
      <c r="F531" s="85">
        <v>1</v>
      </c>
      <c r="G531" s="85" t="s">
        <v>87</v>
      </c>
      <c r="H531" s="85" t="str">
        <f t="shared" si="33"/>
        <v>CP-BD1-I-1-M</v>
      </c>
      <c r="I531" s="48" t="str">
        <f>CONCATENATE(VLOOKUP(CONCATENATE(A531,"-",B531,"-",D531,"-",F531),'Activités par classe-leçon-nat'!G:H,2,0)," - ",E531)</f>
        <v>Comprendre les concepts de unité, dizaine, centaine, millier - Introduction/Initiation</v>
      </c>
      <c r="J531" s="48" t="str">
        <f>VLOOKUP(CONCATENATE($A531,"-",$B531,"-",$D531,"-",$F531),'Activités par classe-leçon-nat'!G:J,3,0)</f>
        <v>L'enfant doit savoir dire combien d'unités et de dizaines il y a dans un nombre</v>
      </c>
      <c r="K531" s="48" t="str">
        <f>VLOOKUP(G531,'Type Exo'!A:C,3,0)</f>
        <v>Un exercice de type Memory</v>
      </c>
      <c r="L531" s="48"/>
      <c r="M531" s="48">
        <f>IF(NOT(ISNA(VLOOKUP(CONCATENATE($H531,"-",$G531),'Question ClasseLeçonActTyprep'!$I:$L,4,0))), VLOOKUP(CONCATENATE($H531,"-",$G531),'Question ClasseLeçonActTyprep'!$I:$L,4,0), IF(NOT(ISNA(VLOOKUP(CONCATENATE(MID($H531,1,LEN($H531)-2),"--*",$G531),'Question ClasseLeçonActTyprep'!$I:$L,4,0))), VLOOKUP(CONCATENATE(MID($H531,1,LEN($H531)-2),"--*",$G531),'Question ClasseLeçonActTyprep'!$I:$L,4,0), IF(NOT(ISNA(VLOOKUP(CONCATENATE(MID($H531,1,LEN($H531)-4),"---*",$G531),'Question ClasseLeçonActTyprep'!$I:$L,4,0))), VLOOKUP(CONCATENATE(MID($H531,1,LEN($H531)-4),"---*",$G531),'Question ClasseLeçonActTyprep'!$I:$L,4,0), IF(NOT(ISNA(VLOOKUP(CONCATENATE(MID($H531,1,LEN($H531)-5),"----*",$G531),'Question ClasseLeçonActTyprep'!$I:$L,4,0))), VLOOKUP(CONCATENATE(MID($H531,1,LEN($H531)-6),"----*",$G531),'Question ClasseLeçonActTyprep'!$I:$L,4,0), 0))))</f>
        <v>0</v>
      </c>
      <c r="N531" s="86">
        <f t="shared" si="34"/>
        <v>0</v>
      </c>
      <c r="O531" s="93" t="str">
        <f t="shared" si="35"/>
        <v>INSERT INTO `activite_clnt` (nom, description, objectif, consigne, typrep, num_activite, fk_classe_id, fk_lesson_id, fk_natureactiv_id) VALUES ('Comprendre les concepts de unité, dizaine, centaine, millier - Introduction/Initiation', 'Un exercice de type Memory', 'L''enfant doit savoir dire combien d''unités et de dizaines il y a dans un nombre', '', 'M', '1', 'CP', 'BD1', 'I');</v>
      </c>
    </row>
    <row r="532" spans="1:15" s="87" customFormat="1" ht="58" x14ac:dyDescent="0.35">
      <c r="A532" s="12" t="s">
        <v>77</v>
      </c>
      <c r="B532" s="85" t="s">
        <v>807</v>
      </c>
      <c r="C532" s="9" t="str">
        <f t="shared" si="32"/>
        <v>CP-BD1</v>
      </c>
      <c r="D532" s="85" t="s">
        <v>637</v>
      </c>
      <c r="E532" s="85" t="str">
        <f>VLOOKUP(D532,'Phase apprent &amp; Nature activ'!A$11:B$14,2,0)</f>
        <v>Introduction/Initiation</v>
      </c>
      <c r="F532" s="85">
        <v>1</v>
      </c>
      <c r="G532" s="85" t="s">
        <v>628</v>
      </c>
      <c r="H532" s="85" t="str">
        <f t="shared" si="33"/>
        <v>CP-BD1-I-1-P</v>
      </c>
      <c r="I532" s="48" t="str">
        <f>CONCATENATE(VLOOKUP(CONCATENATE(A532,"-",B532,"-",D532,"-",F532),'Activités par classe-leçon-nat'!G:H,2,0)," - ",E532)</f>
        <v>Comprendre les concepts de unité, dizaine, centaine, millier - Introduction/Initiation</v>
      </c>
      <c r="J532" s="48" t="str">
        <f>VLOOKUP(CONCATENATE($A532,"-",$B532,"-",$D532,"-",$F532),'Activités par classe-leçon-nat'!G:J,3,0)</f>
        <v>L'enfant doit savoir dire combien d'unités et de dizaines il y a dans un nombre</v>
      </c>
      <c r="K532" s="48" t="str">
        <f>VLOOKUP(G532,'Type Exo'!A:C,3,0)</f>
        <v>Un exercice où il faut relier des items entre eux par paire</v>
      </c>
      <c r="L532" s="48"/>
      <c r="M532" s="48">
        <f>IF(NOT(ISNA(VLOOKUP(CONCATENATE($H532,"-",$G532),'Question ClasseLeçonActTyprep'!$I:$L,4,0))), VLOOKUP(CONCATENATE($H532,"-",$G532),'Question ClasseLeçonActTyprep'!$I:$L,4,0), IF(NOT(ISNA(VLOOKUP(CONCATENATE(MID($H532,1,LEN($H532)-2),"--*",$G532),'Question ClasseLeçonActTyprep'!$I:$L,4,0))), VLOOKUP(CONCATENATE(MID($H532,1,LEN($H532)-2),"--*",$G532),'Question ClasseLeçonActTyprep'!$I:$L,4,0), IF(NOT(ISNA(VLOOKUP(CONCATENATE(MID($H532,1,LEN($H532)-4),"---*",$G532),'Question ClasseLeçonActTyprep'!$I:$L,4,0))), VLOOKUP(CONCATENATE(MID($H532,1,LEN($H532)-4),"---*",$G532),'Question ClasseLeçonActTyprep'!$I:$L,4,0), IF(NOT(ISNA(VLOOKUP(CONCATENATE(MID($H532,1,LEN($H532)-5),"----*",$G532),'Question ClasseLeçonActTyprep'!$I:$L,4,0))), VLOOKUP(CONCATENATE(MID($H532,1,LEN($H532)-6),"----*",$G532),'Question ClasseLeçonActTyprep'!$I:$L,4,0), 0))))</f>
        <v>0</v>
      </c>
      <c r="N532" s="86">
        <f t="shared" si="34"/>
        <v>0</v>
      </c>
      <c r="O532" s="93" t="str">
        <f t="shared" si="35"/>
        <v>INSERT INTO `activite_clnt` (nom, description, objectif, consigne, typrep, num_activite, fk_classe_id, fk_lesson_id, fk_natureactiv_id) VALUES ('Comprendre les concepts de unité, dizaine, centaine, millier - Introduction/Initiation', 'Un exercice où il faut relier des items entre eux par paire', 'L''enfant doit savoir dire combien d''unités et de dizaines il y a dans un nombre', '', 'P', '1', 'CP', 'BD1', 'I');</v>
      </c>
    </row>
    <row r="533" spans="1:15" s="87" customFormat="1" ht="58" x14ac:dyDescent="0.35">
      <c r="A533" s="12" t="s">
        <v>77</v>
      </c>
      <c r="B533" s="85" t="s">
        <v>807</v>
      </c>
      <c r="C533" s="9" t="str">
        <f t="shared" si="32"/>
        <v>CP-BD1</v>
      </c>
      <c r="D533" s="85" t="s">
        <v>637</v>
      </c>
      <c r="E533" s="85" t="str">
        <f>VLOOKUP(D533,'Phase apprent &amp; Nature activ'!A$11:B$14,2,0)</f>
        <v>Introduction/Initiation</v>
      </c>
      <c r="F533" s="85">
        <v>1</v>
      </c>
      <c r="G533" s="85" t="s">
        <v>835</v>
      </c>
      <c r="H533" s="85" t="str">
        <f t="shared" si="33"/>
        <v>CP-BD1-I-1-T</v>
      </c>
      <c r="I533" s="48" t="str">
        <f>CONCATENATE(VLOOKUP(CONCATENATE(A533,"-",B533,"-",D533,"-",F533),'Activités par classe-leçon-nat'!G:H,2,0)," - ",E533)</f>
        <v>Comprendre les concepts de unité, dizaine, centaine, millier - Introduction/Initiation</v>
      </c>
      <c r="J533" s="48" t="str">
        <f>VLOOKUP(CONCATENATE($A533,"-",$B533,"-",$D533,"-",$F533),'Activités par classe-leçon-nat'!G:J,3,0)</f>
        <v>L'enfant doit savoir dire combien d'unités et de dizaines il y a dans un nombre</v>
      </c>
      <c r="K533" s="48" t="str">
        <f>VLOOKUP(G533,'Type Exo'!A:C,3,0)</f>
        <v>Un exercice à trous</v>
      </c>
      <c r="L533" s="48"/>
      <c r="M533" s="48">
        <f>IF(NOT(ISNA(VLOOKUP(CONCATENATE($H533,"-",$G533),'Question ClasseLeçonActTyprep'!$I:$L,4,0))), VLOOKUP(CONCATENATE($H533,"-",$G533),'Question ClasseLeçonActTyprep'!$I:$L,4,0), IF(NOT(ISNA(VLOOKUP(CONCATENATE(MID($H533,1,LEN($H533)-2),"--*",$G533),'Question ClasseLeçonActTyprep'!$I:$L,4,0))), VLOOKUP(CONCATENATE(MID($H533,1,LEN($H533)-2),"--*",$G533),'Question ClasseLeçonActTyprep'!$I:$L,4,0), IF(NOT(ISNA(VLOOKUP(CONCATENATE(MID($H533,1,LEN($H533)-4),"---*",$G533),'Question ClasseLeçonActTyprep'!$I:$L,4,0))), VLOOKUP(CONCATENATE(MID($H533,1,LEN($H533)-4),"---*",$G533),'Question ClasseLeçonActTyprep'!$I:$L,4,0), IF(NOT(ISNA(VLOOKUP(CONCATENATE(MID($H533,1,LEN($H533)-5),"----*",$G533),'Question ClasseLeçonActTyprep'!$I:$L,4,0))), VLOOKUP(CONCATENATE(MID($H533,1,LEN($H533)-6),"----*",$G533),'Question ClasseLeçonActTyprep'!$I:$L,4,0), 0))))</f>
        <v>0</v>
      </c>
      <c r="N533" s="86">
        <f t="shared" si="34"/>
        <v>0</v>
      </c>
      <c r="O533" s="93" t="str">
        <f t="shared" si="35"/>
        <v>INSERT INTO `activite_clnt` (nom, description, objectif, consigne, typrep, num_activite, fk_classe_id, fk_lesson_id, fk_natureactiv_id) VALUES ('Comprendre les concepts de unité, dizaine, centaine, millier - Introduction/Initiation', 'Un exercice à trous', 'L''enfant doit savoir dire combien d''unités et de dizaines il y a dans un nombre', '', 'T', '1', 'CP', 'BD1', 'I');</v>
      </c>
    </row>
    <row r="534" spans="1:15" s="87" customFormat="1" ht="58" x14ac:dyDescent="0.35">
      <c r="A534" s="12" t="s">
        <v>77</v>
      </c>
      <c r="B534" s="85" t="s">
        <v>807</v>
      </c>
      <c r="C534" s="9" t="str">
        <f t="shared" si="32"/>
        <v>CP-BD1</v>
      </c>
      <c r="D534" s="85" t="s">
        <v>637</v>
      </c>
      <c r="E534" s="85" t="str">
        <f>VLOOKUP(D534,'Phase apprent &amp; Nature activ'!A$11:B$14,2,0)</f>
        <v>Introduction/Initiation</v>
      </c>
      <c r="F534" s="85">
        <v>2</v>
      </c>
      <c r="G534" s="85" t="s">
        <v>735</v>
      </c>
      <c r="H534" s="85" t="str">
        <f t="shared" si="33"/>
        <v>CP-BD1-I-2-B1</v>
      </c>
      <c r="I534" s="48" t="str">
        <f>CONCATENATE(VLOOKUP(CONCATENATE(A534,"-",B534,"-",D534,"-",F534),'Activités par classe-leçon-nat'!G:H,2,0)," - ",E534)</f>
        <v>Comprendre les concepts de unité, dizaine, centaine, millier - Introduction/Initiation</v>
      </c>
      <c r="J534" s="48" t="str">
        <f>VLOOKUP(CONCATENATE($A534,"-",$B534,"-",$D534,"-",$F534),'Activités par classe-leçon-nat'!G:J,3,0)</f>
        <v>L'enfant doit savoir dire quel nombre est composé de X dizaines et Y unités</v>
      </c>
      <c r="K534" s="48" t="str">
        <f>VLOOKUP(G534,'Type Exo'!A:C,3,0)</f>
        <v>Exercice où il faut trouver la bonne réponse parmi 2 possibles</v>
      </c>
      <c r="L534" s="48"/>
      <c r="M534" s="48">
        <f>IF(NOT(ISNA(VLOOKUP(CONCATENATE($H534,"-",$G534),'Question ClasseLeçonActTyprep'!$I:$L,4,0))), VLOOKUP(CONCATENATE($H534,"-",$G534),'Question ClasseLeçonActTyprep'!$I:$L,4,0), IF(NOT(ISNA(VLOOKUP(CONCATENATE(MID($H534,1,LEN($H534)-2),"--*",$G534),'Question ClasseLeçonActTyprep'!$I:$L,4,0))), VLOOKUP(CONCATENATE(MID($H534,1,LEN($H534)-2),"--*",$G534),'Question ClasseLeçonActTyprep'!$I:$L,4,0), IF(NOT(ISNA(VLOOKUP(CONCATENATE(MID($H534,1,LEN($H534)-4),"---*",$G534),'Question ClasseLeçonActTyprep'!$I:$L,4,0))), VLOOKUP(CONCATENATE(MID($H534,1,LEN($H534)-4),"---*",$G534),'Question ClasseLeçonActTyprep'!$I:$L,4,0), IF(NOT(ISNA(VLOOKUP(CONCATENATE(MID($H534,1,LEN($H534)-5),"----*",$G534),'Question ClasseLeçonActTyprep'!$I:$L,4,0))), VLOOKUP(CONCATENATE(MID($H534,1,LEN($H534)-6),"----*",$G534),'Question ClasseLeçonActTyprep'!$I:$L,4,0), 0))))</f>
        <v>0</v>
      </c>
      <c r="N534" s="86">
        <f t="shared" si="34"/>
        <v>0</v>
      </c>
      <c r="O534" s="93" t="str">
        <f t="shared" si="35"/>
        <v>INSERT INTO `activite_clnt` (nom, description, objectif, consigne, typrep, num_activite, fk_classe_id, fk_lesson_id, fk_natureactiv_id) VALUES ('Comprendre les concepts de unité, dizaine, centaine, millier - Introduction/Initiation', 'Exercice où il faut trouver la bonne réponse parmi 2 possibles', 'L''enfant doit savoir dire quel nombre est composé de X dizaines et Y unités', '', 'B1', '2', 'CP', 'BD1', 'I');</v>
      </c>
    </row>
    <row r="535" spans="1:15" s="87" customFormat="1" ht="58" x14ac:dyDescent="0.35">
      <c r="A535" s="12" t="s">
        <v>77</v>
      </c>
      <c r="B535" s="85" t="s">
        <v>807</v>
      </c>
      <c r="C535" s="9" t="str">
        <f t="shared" si="32"/>
        <v>CP-BD1</v>
      </c>
      <c r="D535" s="85" t="s">
        <v>637</v>
      </c>
      <c r="E535" s="85" t="str">
        <f>VLOOKUP(D535,'Phase apprent &amp; Nature activ'!A$11:B$14,2,0)</f>
        <v>Introduction/Initiation</v>
      </c>
      <c r="F535" s="85">
        <v>2</v>
      </c>
      <c r="G535" s="85" t="s">
        <v>951</v>
      </c>
      <c r="H535" s="85" t="str">
        <f t="shared" si="33"/>
        <v>CP-BD1-I-2-B2</v>
      </c>
      <c r="I535" s="48" t="str">
        <f>CONCATENATE(VLOOKUP(CONCATENATE(A535,"-",B535,"-",D535,"-",F535),'Activités par classe-leçon-nat'!G:H,2,0)," - ",E535)</f>
        <v>Comprendre les concepts de unité, dizaine, centaine, millier - Introduction/Initiation</v>
      </c>
      <c r="J535" s="48" t="str">
        <f>VLOOKUP(CONCATENATE($A535,"-",$B535,"-",$D535,"-",$F535),'Activités par classe-leçon-nat'!G:J,3,0)</f>
        <v>L'enfant doit savoir dire quel nombre est composé de X dizaines et Y unités</v>
      </c>
      <c r="K535" s="48" t="str">
        <f>VLOOKUP(G535,'Type Exo'!A:C,3,0)</f>
        <v>Exercice où il faut trouver la bonne réponse parmi 2 possibles (question alternative)</v>
      </c>
      <c r="L535" s="48"/>
      <c r="M535" s="48">
        <f>IF(NOT(ISNA(VLOOKUP(CONCATENATE($H535,"-",$G535),'Question ClasseLeçonActTyprep'!$I:$L,4,0))), VLOOKUP(CONCATENATE($H535,"-",$G535),'Question ClasseLeçonActTyprep'!$I:$L,4,0), IF(NOT(ISNA(VLOOKUP(CONCATENATE(MID($H535,1,LEN($H535)-2),"--*",$G535),'Question ClasseLeçonActTyprep'!$I:$L,4,0))), VLOOKUP(CONCATENATE(MID($H535,1,LEN($H535)-2),"--*",$G535),'Question ClasseLeçonActTyprep'!$I:$L,4,0), IF(NOT(ISNA(VLOOKUP(CONCATENATE(MID($H535,1,LEN($H535)-4),"---*",$G535),'Question ClasseLeçonActTyprep'!$I:$L,4,0))), VLOOKUP(CONCATENATE(MID($H535,1,LEN($H535)-4),"---*",$G535),'Question ClasseLeçonActTyprep'!$I:$L,4,0), IF(NOT(ISNA(VLOOKUP(CONCATENATE(MID($H535,1,LEN($H535)-5),"----*",$G535),'Question ClasseLeçonActTyprep'!$I:$L,4,0))), VLOOKUP(CONCATENATE(MID($H535,1,LEN($H535)-6),"----*",$G535),'Question ClasseLeçonActTyprep'!$I:$L,4,0), 0))))</f>
        <v>0</v>
      </c>
      <c r="N535" s="86">
        <f t="shared" si="34"/>
        <v>0</v>
      </c>
      <c r="O535" s="93" t="str">
        <f t="shared" si="35"/>
        <v>INSERT INTO `activite_clnt` (nom, description, objectif, consigne, typrep, num_activite, fk_classe_id, fk_lesson_id, fk_natureactiv_id) VALUES ('Comprendre les concepts de unité, dizaine, centaine, millier - Introduction/Initiation', 'Exercice où il faut trouver la bonne réponse parmi 2 possibles (question alternative)', 'L''enfant doit savoir dire quel nombre est composé de X dizaines et Y unités', '', 'B2', '2', 'CP', 'BD1', 'I');</v>
      </c>
    </row>
    <row r="536" spans="1:15" s="87" customFormat="1" ht="58" x14ac:dyDescent="0.35">
      <c r="A536" s="12" t="s">
        <v>77</v>
      </c>
      <c r="B536" s="85" t="s">
        <v>807</v>
      </c>
      <c r="C536" s="9" t="str">
        <f t="shared" si="32"/>
        <v>CP-BD1</v>
      </c>
      <c r="D536" s="85" t="s">
        <v>637</v>
      </c>
      <c r="E536" s="85" t="str">
        <f>VLOOKUP(D536,'Phase apprent &amp; Nature activ'!A$11:B$14,2,0)</f>
        <v>Introduction/Initiation</v>
      </c>
      <c r="F536" s="85">
        <v>2</v>
      </c>
      <c r="G536" s="85" t="s">
        <v>952</v>
      </c>
      <c r="H536" s="85" t="str">
        <f t="shared" si="33"/>
        <v>CP-BD1-I-2-Q1</v>
      </c>
      <c r="I536" s="48" t="str">
        <f>CONCATENATE(VLOOKUP(CONCATENATE(A536,"-",B536,"-",D536,"-",F536),'Activités par classe-leçon-nat'!G:H,2,0)," - ",E536)</f>
        <v>Comprendre les concepts de unité, dizaine, centaine, millier - Introduction/Initiation</v>
      </c>
      <c r="J536" s="48" t="str">
        <f>VLOOKUP(CONCATENATE($A536,"-",$B536,"-",$D536,"-",$F536),'Activités par classe-leçon-nat'!G:J,3,0)</f>
        <v>L'enfant doit savoir dire quel nombre est composé de X dizaines et Y unités</v>
      </c>
      <c r="K536" s="48" t="str">
        <f>VLOOKUP(G536,'Type Exo'!A:C,3,0)</f>
        <v>Un exercice de type QCM</v>
      </c>
      <c r="L536" s="48"/>
      <c r="M536" s="48">
        <f>IF(NOT(ISNA(VLOOKUP(CONCATENATE($H536,"-",$G536),'Question ClasseLeçonActTyprep'!$I:$L,4,0))), VLOOKUP(CONCATENATE($H536,"-",$G536),'Question ClasseLeçonActTyprep'!$I:$L,4,0), IF(NOT(ISNA(VLOOKUP(CONCATENATE(MID($H536,1,LEN($H536)-2),"--*",$G536),'Question ClasseLeçonActTyprep'!$I:$L,4,0))), VLOOKUP(CONCATENATE(MID($H536,1,LEN($H536)-2),"--*",$G536),'Question ClasseLeçonActTyprep'!$I:$L,4,0), IF(NOT(ISNA(VLOOKUP(CONCATENATE(MID($H536,1,LEN($H536)-4),"---*",$G536),'Question ClasseLeçonActTyprep'!$I:$L,4,0))), VLOOKUP(CONCATENATE(MID($H536,1,LEN($H536)-4),"---*",$G536),'Question ClasseLeçonActTyprep'!$I:$L,4,0), IF(NOT(ISNA(VLOOKUP(CONCATENATE(MID($H536,1,LEN($H536)-5),"----*",$G536),'Question ClasseLeçonActTyprep'!$I:$L,4,0))), VLOOKUP(CONCATENATE(MID($H536,1,LEN($H536)-6),"----*",$G536),'Question ClasseLeçonActTyprep'!$I:$L,4,0), 0))))</f>
        <v>0</v>
      </c>
      <c r="N536" s="86">
        <f t="shared" si="34"/>
        <v>0</v>
      </c>
      <c r="O536" s="93" t="str">
        <f t="shared" si="35"/>
        <v>INSERT INTO `activite_clnt` (nom, description, objectif, consigne, typrep, num_activite, fk_classe_id, fk_lesson_id, fk_natureactiv_id) VALUES ('Comprendre les concepts de unité, dizaine, centaine, millier - Introduction/Initiation', 'Un exercice de type QCM', 'L''enfant doit savoir dire quel nombre est composé de X dizaines et Y unités', '', 'Q1', '2', 'CP', 'BD1', 'I');</v>
      </c>
    </row>
    <row r="537" spans="1:15" s="87" customFormat="1" ht="58" x14ac:dyDescent="0.35">
      <c r="A537" s="12" t="s">
        <v>77</v>
      </c>
      <c r="B537" s="85" t="s">
        <v>807</v>
      </c>
      <c r="C537" s="9" t="str">
        <f t="shared" si="32"/>
        <v>CP-BD1</v>
      </c>
      <c r="D537" s="85" t="s">
        <v>637</v>
      </c>
      <c r="E537" s="85" t="str">
        <f>VLOOKUP(D537,'Phase apprent &amp; Nature activ'!A$11:B$14,2,0)</f>
        <v>Introduction/Initiation</v>
      </c>
      <c r="F537" s="85">
        <v>2</v>
      </c>
      <c r="G537" s="85" t="s">
        <v>953</v>
      </c>
      <c r="H537" s="85" t="str">
        <f t="shared" si="33"/>
        <v>CP-BD1-I-2-Q2</v>
      </c>
      <c r="I537" s="48" t="str">
        <f>CONCATENATE(VLOOKUP(CONCATENATE(A537,"-",B537,"-",D537,"-",F537),'Activités par classe-leçon-nat'!G:H,2,0)," - ",E537)</f>
        <v>Comprendre les concepts de unité, dizaine, centaine, millier - Introduction/Initiation</v>
      </c>
      <c r="J537" s="48" t="str">
        <f>VLOOKUP(CONCATENATE($A537,"-",$B537,"-",$D537,"-",$F537),'Activités par classe-leçon-nat'!G:J,3,0)</f>
        <v>L'enfant doit savoir dire quel nombre est composé de X dizaines et Y unités</v>
      </c>
      <c r="K537" s="48" t="str">
        <f>VLOOKUP(G537,'Type Exo'!A:C,3,0)</f>
        <v>Un exercice de type QCM (question alternative / trouver l'intrus)</v>
      </c>
      <c r="L537" s="48"/>
      <c r="M537" s="48">
        <f>IF(NOT(ISNA(VLOOKUP(CONCATENATE($H537,"-",$G537),'Question ClasseLeçonActTyprep'!$I:$L,4,0))), VLOOKUP(CONCATENATE($H537,"-",$G537),'Question ClasseLeçonActTyprep'!$I:$L,4,0), IF(NOT(ISNA(VLOOKUP(CONCATENATE(MID($H537,1,LEN($H537)-2),"--*",$G537),'Question ClasseLeçonActTyprep'!$I:$L,4,0))), VLOOKUP(CONCATENATE(MID($H537,1,LEN($H537)-2),"--*",$G537),'Question ClasseLeçonActTyprep'!$I:$L,4,0), IF(NOT(ISNA(VLOOKUP(CONCATENATE(MID($H537,1,LEN($H537)-4),"---*",$G537),'Question ClasseLeçonActTyprep'!$I:$L,4,0))), VLOOKUP(CONCATENATE(MID($H537,1,LEN($H537)-4),"---*",$G537),'Question ClasseLeçonActTyprep'!$I:$L,4,0), IF(NOT(ISNA(VLOOKUP(CONCATENATE(MID($H537,1,LEN($H537)-5),"----*",$G537),'Question ClasseLeçonActTyprep'!$I:$L,4,0))), VLOOKUP(CONCATENATE(MID($H537,1,LEN($H537)-6),"----*",$G537),'Question ClasseLeçonActTyprep'!$I:$L,4,0), 0))))</f>
        <v>0</v>
      </c>
      <c r="N537" s="86">
        <f t="shared" si="34"/>
        <v>0</v>
      </c>
      <c r="O537" s="93" t="str">
        <f t="shared" si="35"/>
        <v>INSERT INTO `activite_clnt` (nom, description, objectif, consigne, typrep, num_activite, fk_classe_id, fk_lesson_id, fk_natureactiv_id) VALUES ('Comprendre les concepts de unité, dizaine, centaine, millier - Introduction/Initiation', 'Un exercice de type QCM (question alternative / trouver l''intrus)', 'L''enfant doit savoir dire quel nombre est composé de X dizaines et Y unités', '', 'Q2', '2', 'CP', 'BD1', 'I');</v>
      </c>
    </row>
    <row r="538" spans="1:15" s="87" customFormat="1" ht="58" x14ac:dyDescent="0.35">
      <c r="A538" s="12" t="s">
        <v>77</v>
      </c>
      <c r="B538" s="85" t="s">
        <v>807</v>
      </c>
      <c r="C538" s="9" t="str">
        <f t="shared" si="32"/>
        <v>CP-BD1</v>
      </c>
      <c r="D538" s="85" t="s">
        <v>637</v>
      </c>
      <c r="E538" s="85" t="str">
        <f>VLOOKUP(D538,'Phase apprent &amp; Nature activ'!A$11:B$14,2,0)</f>
        <v>Introduction/Initiation</v>
      </c>
      <c r="F538" s="85">
        <v>2</v>
      </c>
      <c r="G538" s="85" t="s">
        <v>87</v>
      </c>
      <c r="H538" s="85" t="str">
        <f t="shared" si="33"/>
        <v>CP-BD1-I-2-M</v>
      </c>
      <c r="I538" s="48" t="str">
        <f>CONCATENATE(VLOOKUP(CONCATENATE(A538,"-",B538,"-",D538,"-",F538),'Activités par classe-leçon-nat'!G:H,2,0)," - ",E538)</f>
        <v>Comprendre les concepts de unité, dizaine, centaine, millier - Introduction/Initiation</v>
      </c>
      <c r="J538" s="48" t="str">
        <f>VLOOKUP(CONCATENATE($A538,"-",$B538,"-",$D538,"-",$F538),'Activités par classe-leçon-nat'!G:J,3,0)</f>
        <v>L'enfant doit savoir dire quel nombre est composé de X dizaines et Y unités</v>
      </c>
      <c r="K538" s="48" t="str">
        <f>VLOOKUP(G538,'Type Exo'!A:C,3,0)</f>
        <v>Un exercice de type Memory</v>
      </c>
      <c r="L538" s="48"/>
      <c r="M538" s="48">
        <f>IF(NOT(ISNA(VLOOKUP(CONCATENATE($H538,"-",$G538),'Question ClasseLeçonActTyprep'!$I:$L,4,0))), VLOOKUP(CONCATENATE($H538,"-",$G538),'Question ClasseLeçonActTyprep'!$I:$L,4,0), IF(NOT(ISNA(VLOOKUP(CONCATENATE(MID($H538,1,LEN($H538)-2),"--*",$G538),'Question ClasseLeçonActTyprep'!$I:$L,4,0))), VLOOKUP(CONCATENATE(MID($H538,1,LEN($H538)-2),"--*",$G538),'Question ClasseLeçonActTyprep'!$I:$L,4,0), IF(NOT(ISNA(VLOOKUP(CONCATENATE(MID($H538,1,LEN($H538)-4),"---*",$G538),'Question ClasseLeçonActTyprep'!$I:$L,4,0))), VLOOKUP(CONCATENATE(MID($H538,1,LEN($H538)-4),"---*",$G538),'Question ClasseLeçonActTyprep'!$I:$L,4,0), IF(NOT(ISNA(VLOOKUP(CONCATENATE(MID($H538,1,LEN($H538)-5),"----*",$G538),'Question ClasseLeçonActTyprep'!$I:$L,4,0))), VLOOKUP(CONCATENATE(MID($H538,1,LEN($H538)-6),"----*",$G538),'Question ClasseLeçonActTyprep'!$I:$L,4,0), 0))))</f>
        <v>0</v>
      </c>
      <c r="N538" s="86">
        <f t="shared" si="34"/>
        <v>0</v>
      </c>
      <c r="O538" s="93" t="str">
        <f t="shared" si="35"/>
        <v>INSERT INTO `activite_clnt` (nom, description, objectif, consigne, typrep, num_activite, fk_classe_id, fk_lesson_id, fk_natureactiv_id) VALUES ('Comprendre les concepts de unité, dizaine, centaine, millier - Introduction/Initiation', 'Un exercice de type Memory', 'L''enfant doit savoir dire quel nombre est composé de X dizaines et Y unités', '', 'M', '2', 'CP', 'BD1', 'I');</v>
      </c>
    </row>
    <row r="539" spans="1:15" s="87" customFormat="1" ht="58" x14ac:dyDescent="0.35">
      <c r="A539" s="12" t="s">
        <v>77</v>
      </c>
      <c r="B539" s="85" t="s">
        <v>807</v>
      </c>
      <c r="C539" s="9" t="str">
        <f t="shared" si="32"/>
        <v>CP-BD1</v>
      </c>
      <c r="D539" s="85" t="s">
        <v>637</v>
      </c>
      <c r="E539" s="85" t="str">
        <f>VLOOKUP(D539,'Phase apprent &amp; Nature activ'!A$11:B$14,2,0)</f>
        <v>Introduction/Initiation</v>
      </c>
      <c r="F539" s="85">
        <v>2</v>
      </c>
      <c r="G539" s="85" t="s">
        <v>628</v>
      </c>
      <c r="H539" s="85" t="str">
        <f t="shared" si="33"/>
        <v>CP-BD1-I-2-P</v>
      </c>
      <c r="I539" s="48" t="str">
        <f>CONCATENATE(VLOOKUP(CONCATENATE(A539,"-",B539,"-",D539,"-",F539),'Activités par classe-leçon-nat'!G:H,2,0)," - ",E539)</f>
        <v>Comprendre les concepts de unité, dizaine, centaine, millier - Introduction/Initiation</v>
      </c>
      <c r="J539" s="48" t="str">
        <f>VLOOKUP(CONCATENATE($A539,"-",$B539,"-",$D539,"-",$F539),'Activités par classe-leçon-nat'!G:J,3,0)</f>
        <v>L'enfant doit savoir dire quel nombre est composé de X dizaines et Y unités</v>
      </c>
      <c r="K539" s="48" t="str">
        <f>VLOOKUP(G539,'Type Exo'!A:C,3,0)</f>
        <v>Un exercice où il faut relier des items entre eux par paire</v>
      </c>
      <c r="L539" s="48"/>
      <c r="M539" s="48">
        <f>IF(NOT(ISNA(VLOOKUP(CONCATENATE($H539,"-",$G539),'Question ClasseLeçonActTyprep'!$I:$L,4,0))), VLOOKUP(CONCATENATE($H539,"-",$G539),'Question ClasseLeçonActTyprep'!$I:$L,4,0), IF(NOT(ISNA(VLOOKUP(CONCATENATE(MID($H539,1,LEN($H539)-2),"--*",$G539),'Question ClasseLeçonActTyprep'!$I:$L,4,0))), VLOOKUP(CONCATENATE(MID($H539,1,LEN($H539)-2),"--*",$G539),'Question ClasseLeçonActTyprep'!$I:$L,4,0), IF(NOT(ISNA(VLOOKUP(CONCATENATE(MID($H539,1,LEN($H539)-4),"---*",$G539),'Question ClasseLeçonActTyprep'!$I:$L,4,0))), VLOOKUP(CONCATENATE(MID($H539,1,LEN($H539)-4),"---*",$G539),'Question ClasseLeçonActTyprep'!$I:$L,4,0), IF(NOT(ISNA(VLOOKUP(CONCATENATE(MID($H539,1,LEN($H539)-5),"----*",$G539),'Question ClasseLeçonActTyprep'!$I:$L,4,0))), VLOOKUP(CONCATENATE(MID($H539,1,LEN($H539)-6),"----*",$G539),'Question ClasseLeçonActTyprep'!$I:$L,4,0), 0))))</f>
        <v>0</v>
      </c>
      <c r="N539" s="86">
        <f t="shared" si="34"/>
        <v>0</v>
      </c>
      <c r="O539" s="93" t="str">
        <f t="shared" si="35"/>
        <v>INSERT INTO `activite_clnt` (nom, description, objectif, consigne, typrep, num_activite, fk_classe_id, fk_lesson_id, fk_natureactiv_id) VALUES ('Comprendre les concepts de unité, dizaine, centaine, millier - Introduction/Initiation', 'Un exercice où il faut relier des items entre eux par paire', 'L''enfant doit savoir dire quel nombre est composé de X dizaines et Y unités', '', 'P', '2', 'CP', 'BD1', 'I');</v>
      </c>
    </row>
    <row r="540" spans="1:15" s="87" customFormat="1" ht="58" x14ac:dyDescent="0.35">
      <c r="A540" s="12" t="s">
        <v>77</v>
      </c>
      <c r="B540" s="85" t="s">
        <v>807</v>
      </c>
      <c r="C540" s="9" t="str">
        <f t="shared" si="32"/>
        <v>CP-BD1</v>
      </c>
      <c r="D540" s="85" t="s">
        <v>637</v>
      </c>
      <c r="E540" s="85" t="str">
        <f>VLOOKUP(D540,'Phase apprent &amp; Nature activ'!A$11:B$14,2,0)</f>
        <v>Introduction/Initiation</v>
      </c>
      <c r="F540" s="85">
        <v>2</v>
      </c>
      <c r="G540" s="85" t="s">
        <v>835</v>
      </c>
      <c r="H540" s="85" t="str">
        <f t="shared" si="33"/>
        <v>CP-BD1-I-2-T</v>
      </c>
      <c r="I540" s="48" t="str">
        <f>CONCATENATE(VLOOKUP(CONCATENATE(A540,"-",B540,"-",D540,"-",F540),'Activités par classe-leçon-nat'!G:H,2,0)," - ",E540)</f>
        <v>Comprendre les concepts de unité, dizaine, centaine, millier - Introduction/Initiation</v>
      </c>
      <c r="J540" s="48" t="str">
        <f>VLOOKUP(CONCATENATE($A540,"-",$B540,"-",$D540,"-",$F540),'Activités par classe-leçon-nat'!G:J,3,0)</f>
        <v>L'enfant doit savoir dire quel nombre est composé de X dizaines et Y unités</v>
      </c>
      <c r="K540" s="48" t="str">
        <f>VLOOKUP(G540,'Type Exo'!A:C,3,0)</f>
        <v>Un exercice à trous</v>
      </c>
      <c r="L540" s="48"/>
      <c r="M540" s="48">
        <f>IF(NOT(ISNA(VLOOKUP(CONCATENATE($H540,"-",$G540),'Question ClasseLeçonActTyprep'!$I:$L,4,0))), VLOOKUP(CONCATENATE($H540,"-",$G540),'Question ClasseLeçonActTyprep'!$I:$L,4,0), IF(NOT(ISNA(VLOOKUP(CONCATENATE(MID($H540,1,LEN($H540)-2),"--*",$G540),'Question ClasseLeçonActTyprep'!$I:$L,4,0))), VLOOKUP(CONCATENATE(MID($H540,1,LEN($H540)-2),"--*",$G540),'Question ClasseLeçonActTyprep'!$I:$L,4,0), IF(NOT(ISNA(VLOOKUP(CONCATENATE(MID($H540,1,LEN($H540)-4),"---*",$G540),'Question ClasseLeçonActTyprep'!$I:$L,4,0))), VLOOKUP(CONCATENATE(MID($H540,1,LEN($H540)-4),"---*",$G540),'Question ClasseLeçonActTyprep'!$I:$L,4,0), IF(NOT(ISNA(VLOOKUP(CONCATENATE(MID($H540,1,LEN($H540)-5),"----*",$G540),'Question ClasseLeçonActTyprep'!$I:$L,4,0))), VLOOKUP(CONCATENATE(MID($H540,1,LEN($H540)-6),"----*",$G540),'Question ClasseLeçonActTyprep'!$I:$L,4,0), 0))))</f>
        <v>0</v>
      </c>
      <c r="N540" s="86">
        <f t="shared" si="34"/>
        <v>0</v>
      </c>
      <c r="O540" s="93" t="str">
        <f t="shared" si="35"/>
        <v>INSERT INTO `activite_clnt` (nom, description, objectif, consigne, typrep, num_activite, fk_classe_id, fk_lesson_id, fk_natureactiv_id) VALUES ('Comprendre les concepts de unité, dizaine, centaine, millier - Introduction/Initiation', 'Un exercice à trous', 'L''enfant doit savoir dire quel nombre est composé de X dizaines et Y unités', '', 'T', '2', 'CP', 'BD1', 'I');</v>
      </c>
    </row>
    <row r="541" spans="1:15" s="87" customFormat="1" ht="72.5" x14ac:dyDescent="0.35">
      <c r="A541" s="12" t="s">
        <v>77</v>
      </c>
      <c r="B541" s="85" t="s">
        <v>807</v>
      </c>
      <c r="C541" s="9" t="str">
        <f t="shared" si="32"/>
        <v>CP-BD1</v>
      </c>
      <c r="D541" s="85" t="s">
        <v>87</v>
      </c>
      <c r="E541" s="85" t="str">
        <f>VLOOKUP(D541,'Phase apprent &amp; Nature activ'!A$11:B$14,2,0)</f>
        <v>Manipulation/Entrainement</v>
      </c>
      <c r="F541" s="85">
        <v>1</v>
      </c>
      <c r="G541" s="85" t="s">
        <v>735</v>
      </c>
      <c r="H541" s="85" t="str">
        <f t="shared" si="33"/>
        <v>CP-BD1-M-1-B1</v>
      </c>
      <c r="I541" s="48" t="str">
        <f>CONCATENATE(VLOOKUP(CONCATENATE(A541,"-",B541,"-",D541,"-",F541),'Activités par classe-leçon-nat'!G:H,2,0)," - ",E541)</f>
        <v>Apprendre les concepts de unité, dizaine, centaine, millier en manipulant des cubes ou jetons - Manipulation/Entrainement</v>
      </c>
      <c r="J541" s="48" t="str">
        <f>VLOOKUP(CONCATENATE($A541,"-",$B541,"-",$D541,"-",$F541),'Activités par classe-leçon-nat'!G:J,3,0)</f>
        <v>L'enfant doit savoir dire combien d'unités et de dizaines correspondent aux cubes d'unités et aux cubes de dizaines et en dire le nombre résultant</v>
      </c>
      <c r="K541" s="48" t="str">
        <f>VLOOKUP(G541,'Type Exo'!A:C,3,0)</f>
        <v>Exercice où il faut trouver la bonne réponse parmi 2 possibles</v>
      </c>
      <c r="L541" s="48"/>
      <c r="M541" s="48">
        <f>IF(NOT(ISNA(VLOOKUP(CONCATENATE($H541,"-",$G541),'Question ClasseLeçonActTyprep'!$I:$L,4,0))), VLOOKUP(CONCATENATE($H541,"-",$G541),'Question ClasseLeçonActTyprep'!$I:$L,4,0), IF(NOT(ISNA(VLOOKUP(CONCATENATE(MID($H541,1,LEN($H541)-2),"--*",$G541),'Question ClasseLeçonActTyprep'!$I:$L,4,0))), VLOOKUP(CONCATENATE(MID($H541,1,LEN($H541)-2),"--*",$G541),'Question ClasseLeçonActTyprep'!$I:$L,4,0), IF(NOT(ISNA(VLOOKUP(CONCATENATE(MID($H541,1,LEN($H541)-4),"---*",$G541),'Question ClasseLeçonActTyprep'!$I:$L,4,0))), VLOOKUP(CONCATENATE(MID($H541,1,LEN($H541)-4),"---*",$G541),'Question ClasseLeçonActTyprep'!$I:$L,4,0), IF(NOT(ISNA(VLOOKUP(CONCATENATE(MID($H541,1,LEN($H541)-5),"----*",$G541),'Question ClasseLeçonActTyprep'!$I:$L,4,0))), VLOOKUP(CONCATENATE(MID($H541,1,LEN($H541)-6),"----*",$G541),'Question ClasseLeçonActTyprep'!$I:$L,4,0), 0))))</f>
        <v>0</v>
      </c>
      <c r="N541" s="86">
        <f t="shared" si="34"/>
        <v>0</v>
      </c>
      <c r="O541" s="93" t="str">
        <f t="shared" si="35"/>
        <v>INSERT INTO `activite_clnt` (nom, description, objectif, consigne, typrep, num_activite, fk_classe_id, fk_lesson_id, fk_natureactiv_id) VALUES ('Apprendre les concepts de unité, dizaine, centaine, millier en manipulant des cubes ou jetons - Manipulation/Entrainement', 'Exercice où il faut trouver la bonne réponse parmi 2 possibles', 'L''enfant doit savoir dire combien d''unités et de dizaines correspondent aux cubes d''unités et aux cubes de dizaines et en dire le nombre résultant', '', 'B1', '1', 'CP', 'BD1', 'M');</v>
      </c>
    </row>
    <row r="542" spans="1:15" s="87" customFormat="1" ht="87" x14ac:dyDescent="0.35">
      <c r="A542" s="12" t="s">
        <v>77</v>
      </c>
      <c r="B542" s="85" t="s">
        <v>807</v>
      </c>
      <c r="C542" s="9" t="str">
        <f t="shared" si="32"/>
        <v>CP-BD1</v>
      </c>
      <c r="D542" s="85" t="s">
        <v>87</v>
      </c>
      <c r="E542" s="85" t="str">
        <f>VLOOKUP(D542,'Phase apprent &amp; Nature activ'!A$11:B$14,2,0)</f>
        <v>Manipulation/Entrainement</v>
      </c>
      <c r="F542" s="85">
        <v>1</v>
      </c>
      <c r="G542" s="85" t="s">
        <v>951</v>
      </c>
      <c r="H542" s="85" t="str">
        <f t="shared" si="33"/>
        <v>CP-BD1-M-1-B2</v>
      </c>
      <c r="I542" s="48" t="str">
        <f>CONCATENATE(VLOOKUP(CONCATENATE(A542,"-",B542,"-",D542,"-",F542),'Activités par classe-leçon-nat'!G:H,2,0)," - ",E542)</f>
        <v>Apprendre les concepts de unité, dizaine, centaine, millier en manipulant des cubes ou jetons - Manipulation/Entrainement</v>
      </c>
      <c r="J542" s="48" t="str">
        <f>VLOOKUP(CONCATENATE($A542,"-",$B542,"-",$D542,"-",$F542),'Activités par classe-leçon-nat'!G:J,3,0)</f>
        <v>L'enfant doit savoir dire combien d'unités et de dizaines correspondent aux cubes d'unités et aux cubes de dizaines et en dire le nombre résultant</v>
      </c>
      <c r="K542" s="48" t="str">
        <f>VLOOKUP(G542,'Type Exo'!A:C,3,0)</f>
        <v>Exercice où il faut trouver la bonne réponse parmi 2 possibles (question alternative)</v>
      </c>
      <c r="L542" s="48"/>
      <c r="M542" s="48">
        <f>IF(NOT(ISNA(VLOOKUP(CONCATENATE($H542,"-",$G542),'Question ClasseLeçonActTyprep'!$I:$L,4,0))), VLOOKUP(CONCATENATE($H542,"-",$G542),'Question ClasseLeçonActTyprep'!$I:$L,4,0), IF(NOT(ISNA(VLOOKUP(CONCATENATE(MID($H542,1,LEN($H542)-2),"--*",$G542),'Question ClasseLeçonActTyprep'!$I:$L,4,0))), VLOOKUP(CONCATENATE(MID($H542,1,LEN($H542)-2),"--*",$G542),'Question ClasseLeçonActTyprep'!$I:$L,4,0), IF(NOT(ISNA(VLOOKUP(CONCATENATE(MID($H542,1,LEN($H542)-4),"---*",$G542),'Question ClasseLeçonActTyprep'!$I:$L,4,0))), VLOOKUP(CONCATENATE(MID($H542,1,LEN($H542)-4),"---*",$G542),'Question ClasseLeçonActTyprep'!$I:$L,4,0), IF(NOT(ISNA(VLOOKUP(CONCATENATE(MID($H542,1,LEN($H542)-5),"----*",$G542),'Question ClasseLeçonActTyprep'!$I:$L,4,0))), VLOOKUP(CONCATENATE(MID($H542,1,LEN($H542)-6),"----*",$G542),'Question ClasseLeçonActTyprep'!$I:$L,4,0), 0))))</f>
        <v>0</v>
      </c>
      <c r="N542" s="86">
        <f t="shared" si="34"/>
        <v>0</v>
      </c>
      <c r="O542" s="93" t="str">
        <f t="shared" si="35"/>
        <v>INSERT INTO `activite_clnt` (nom, description, objectif, consigne, typrep, num_activite, fk_classe_id, fk_lesson_id, fk_natureactiv_id) VALUES ('Apprendre les concepts de unité, dizaine, centaine, millier en manipulant des cubes ou jetons - Manipulation/Entrainement', 'Exercice où il faut trouver la bonne réponse parmi 2 possibles (question alternative)', 'L''enfant doit savoir dire combien d''unités et de dizaines correspondent aux cubes d''unités et aux cubes de dizaines et en dire le nombre résultant', '', 'B2', '1', 'CP', 'BD1', 'M');</v>
      </c>
    </row>
    <row r="543" spans="1:15" s="87" customFormat="1" ht="72.5" x14ac:dyDescent="0.35">
      <c r="A543" s="12" t="s">
        <v>77</v>
      </c>
      <c r="B543" s="85" t="s">
        <v>807</v>
      </c>
      <c r="C543" s="9" t="str">
        <f t="shared" si="32"/>
        <v>CP-BD1</v>
      </c>
      <c r="D543" s="85" t="s">
        <v>87</v>
      </c>
      <c r="E543" s="85" t="str">
        <f>VLOOKUP(D543,'Phase apprent &amp; Nature activ'!A$11:B$14,2,0)</f>
        <v>Manipulation/Entrainement</v>
      </c>
      <c r="F543" s="85">
        <v>1</v>
      </c>
      <c r="G543" s="85" t="s">
        <v>952</v>
      </c>
      <c r="H543" s="85" t="str">
        <f t="shared" si="33"/>
        <v>CP-BD1-M-1-Q1</v>
      </c>
      <c r="I543" s="48" t="str">
        <f>CONCATENATE(VLOOKUP(CONCATENATE(A543,"-",B543,"-",D543,"-",F543),'Activités par classe-leçon-nat'!G:H,2,0)," - ",E543)</f>
        <v>Apprendre les concepts de unité, dizaine, centaine, millier en manipulant des cubes ou jetons - Manipulation/Entrainement</v>
      </c>
      <c r="J543" s="48" t="str">
        <f>VLOOKUP(CONCATENATE($A543,"-",$B543,"-",$D543,"-",$F543),'Activités par classe-leçon-nat'!G:J,3,0)</f>
        <v>L'enfant doit savoir dire combien d'unités et de dizaines correspondent aux cubes d'unités et aux cubes de dizaines et en dire le nombre résultant</v>
      </c>
      <c r="K543" s="48" t="str">
        <f>VLOOKUP(G543,'Type Exo'!A:C,3,0)</f>
        <v>Un exercice de type QCM</v>
      </c>
      <c r="L543" s="48"/>
      <c r="M543" s="48">
        <f>IF(NOT(ISNA(VLOOKUP(CONCATENATE($H543,"-",$G543),'Question ClasseLeçonActTyprep'!$I:$L,4,0))), VLOOKUP(CONCATENATE($H543,"-",$G543),'Question ClasseLeçonActTyprep'!$I:$L,4,0), IF(NOT(ISNA(VLOOKUP(CONCATENATE(MID($H543,1,LEN($H543)-2),"--*",$G543),'Question ClasseLeçonActTyprep'!$I:$L,4,0))), VLOOKUP(CONCATENATE(MID($H543,1,LEN($H543)-2),"--*",$G543),'Question ClasseLeçonActTyprep'!$I:$L,4,0), IF(NOT(ISNA(VLOOKUP(CONCATENATE(MID($H543,1,LEN($H543)-4),"---*",$G543),'Question ClasseLeçonActTyprep'!$I:$L,4,0))), VLOOKUP(CONCATENATE(MID($H543,1,LEN($H543)-4),"---*",$G543),'Question ClasseLeçonActTyprep'!$I:$L,4,0), IF(NOT(ISNA(VLOOKUP(CONCATENATE(MID($H543,1,LEN($H543)-5),"----*",$G543),'Question ClasseLeçonActTyprep'!$I:$L,4,0))), VLOOKUP(CONCATENATE(MID($H543,1,LEN($H543)-6),"----*",$G543),'Question ClasseLeçonActTyprep'!$I:$L,4,0), 0))))</f>
        <v>0</v>
      </c>
      <c r="N543" s="86">
        <f t="shared" si="34"/>
        <v>0</v>
      </c>
      <c r="O543" s="93" t="str">
        <f t="shared" si="35"/>
        <v>INSERT INTO `activite_clnt` (nom, description, objectif, consigne, typrep, num_activite, fk_classe_id, fk_lesson_id, fk_natureactiv_id) VALUES ('Apprendre les concepts de unité, dizaine, centaine, millier en manipulant des cubes ou jetons - Manipulation/Entrainement', 'Un exercice de type QCM', 'L''enfant doit savoir dire combien d''unités et de dizaines correspondent aux cubes d''unités et aux cubes de dizaines et en dire le nombre résultant', '', 'Q1', '1', 'CP', 'BD1', 'M');</v>
      </c>
    </row>
    <row r="544" spans="1:15" s="87" customFormat="1" ht="72.5" x14ac:dyDescent="0.35">
      <c r="A544" s="12" t="s">
        <v>77</v>
      </c>
      <c r="B544" s="85" t="s">
        <v>807</v>
      </c>
      <c r="C544" s="9" t="str">
        <f t="shared" si="32"/>
        <v>CP-BD1</v>
      </c>
      <c r="D544" s="85" t="s">
        <v>87</v>
      </c>
      <c r="E544" s="85" t="str">
        <f>VLOOKUP(D544,'Phase apprent &amp; Nature activ'!A$11:B$14,2,0)</f>
        <v>Manipulation/Entrainement</v>
      </c>
      <c r="F544" s="85">
        <v>1</v>
      </c>
      <c r="G544" s="85" t="s">
        <v>953</v>
      </c>
      <c r="H544" s="85" t="str">
        <f t="shared" si="33"/>
        <v>CP-BD1-M-1-Q2</v>
      </c>
      <c r="I544" s="48" t="str">
        <f>CONCATENATE(VLOOKUP(CONCATENATE(A544,"-",B544,"-",D544,"-",F544),'Activités par classe-leçon-nat'!G:H,2,0)," - ",E544)</f>
        <v>Apprendre les concepts de unité, dizaine, centaine, millier en manipulant des cubes ou jetons - Manipulation/Entrainement</v>
      </c>
      <c r="J544" s="48" t="str">
        <f>VLOOKUP(CONCATENATE($A544,"-",$B544,"-",$D544,"-",$F544),'Activités par classe-leçon-nat'!G:J,3,0)</f>
        <v>L'enfant doit savoir dire combien d'unités et de dizaines correspondent aux cubes d'unités et aux cubes de dizaines et en dire le nombre résultant</v>
      </c>
      <c r="K544" s="48" t="str">
        <f>VLOOKUP(G544,'Type Exo'!A:C,3,0)</f>
        <v>Un exercice de type QCM (question alternative / trouver l'intrus)</v>
      </c>
      <c r="L544" s="48"/>
      <c r="M544" s="48">
        <f>IF(NOT(ISNA(VLOOKUP(CONCATENATE($H544,"-",$G544),'Question ClasseLeçonActTyprep'!$I:$L,4,0))), VLOOKUP(CONCATENATE($H544,"-",$G544),'Question ClasseLeçonActTyprep'!$I:$L,4,0), IF(NOT(ISNA(VLOOKUP(CONCATENATE(MID($H544,1,LEN($H544)-2),"--*",$G544),'Question ClasseLeçonActTyprep'!$I:$L,4,0))), VLOOKUP(CONCATENATE(MID($H544,1,LEN($H544)-2),"--*",$G544),'Question ClasseLeçonActTyprep'!$I:$L,4,0), IF(NOT(ISNA(VLOOKUP(CONCATENATE(MID($H544,1,LEN($H544)-4),"---*",$G544),'Question ClasseLeçonActTyprep'!$I:$L,4,0))), VLOOKUP(CONCATENATE(MID($H544,1,LEN($H544)-4),"---*",$G544),'Question ClasseLeçonActTyprep'!$I:$L,4,0), IF(NOT(ISNA(VLOOKUP(CONCATENATE(MID($H544,1,LEN($H544)-5),"----*",$G544),'Question ClasseLeçonActTyprep'!$I:$L,4,0))), VLOOKUP(CONCATENATE(MID($H544,1,LEN($H544)-6),"----*",$G544),'Question ClasseLeçonActTyprep'!$I:$L,4,0), 0))))</f>
        <v>0</v>
      </c>
      <c r="N544" s="86">
        <f t="shared" si="34"/>
        <v>0</v>
      </c>
      <c r="O544" s="93" t="str">
        <f t="shared" si="35"/>
        <v>INSERT INTO `activite_clnt` (nom, description, objectif, consigne, typrep, num_activite, fk_classe_id, fk_lesson_id, fk_natureactiv_id) VALUES ('Apprendre les concepts de unité, dizaine, centaine, millier en manipulant des cubes ou jetons - Manipulation/Entrainement', 'Un exercice de type QCM (question alternative / trouver l''intrus)', 'L''enfant doit savoir dire combien d''unités et de dizaines correspondent aux cubes d''unités et aux cubes de dizaines et en dire le nombre résultant', '', 'Q2', '1', 'CP', 'BD1', 'M');</v>
      </c>
    </row>
    <row r="545" spans="1:15" s="87" customFormat="1" ht="72.5" x14ac:dyDescent="0.35">
      <c r="A545" s="12" t="s">
        <v>77</v>
      </c>
      <c r="B545" s="85" t="s">
        <v>807</v>
      </c>
      <c r="C545" s="9" t="str">
        <f t="shared" si="32"/>
        <v>CP-BD1</v>
      </c>
      <c r="D545" s="85" t="s">
        <v>87</v>
      </c>
      <c r="E545" s="85" t="str">
        <f>VLOOKUP(D545,'Phase apprent &amp; Nature activ'!A$11:B$14,2,0)</f>
        <v>Manipulation/Entrainement</v>
      </c>
      <c r="F545" s="85">
        <v>1</v>
      </c>
      <c r="G545" s="85" t="s">
        <v>87</v>
      </c>
      <c r="H545" s="85" t="str">
        <f t="shared" si="33"/>
        <v>CP-BD1-M-1-M</v>
      </c>
      <c r="I545" s="48" t="str">
        <f>CONCATENATE(VLOOKUP(CONCATENATE(A545,"-",B545,"-",D545,"-",F545),'Activités par classe-leçon-nat'!G:H,2,0)," - ",E545)</f>
        <v>Apprendre les concepts de unité, dizaine, centaine, millier en manipulant des cubes ou jetons - Manipulation/Entrainement</v>
      </c>
      <c r="J545" s="48" t="str">
        <f>VLOOKUP(CONCATENATE($A545,"-",$B545,"-",$D545,"-",$F545),'Activités par classe-leçon-nat'!G:J,3,0)</f>
        <v>L'enfant doit savoir dire combien d'unités et de dizaines correspondent aux cubes d'unités et aux cubes de dizaines et en dire le nombre résultant</v>
      </c>
      <c r="K545" s="48" t="str">
        <f>VLOOKUP(G545,'Type Exo'!A:C,3,0)</f>
        <v>Un exercice de type Memory</v>
      </c>
      <c r="L545" s="48"/>
      <c r="M545" s="48">
        <f>IF(NOT(ISNA(VLOOKUP(CONCATENATE($H545,"-",$G545),'Question ClasseLeçonActTyprep'!$I:$L,4,0))), VLOOKUP(CONCATENATE($H545,"-",$G545),'Question ClasseLeçonActTyprep'!$I:$L,4,0), IF(NOT(ISNA(VLOOKUP(CONCATENATE(MID($H545,1,LEN($H545)-2),"--*",$G545),'Question ClasseLeçonActTyprep'!$I:$L,4,0))), VLOOKUP(CONCATENATE(MID($H545,1,LEN($H545)-2),"--*",$G545),'Question ClasseLeçonActTyprep'!$I:$L,4,0), IF(NOT(ISNA(VLOOKUP(CONCATENATE(MID($H545,1,LEN($H545)-4),"---*",$G545),'Question ClasseLeçonActTyprep'!$I:$L,4,0))), VLOOKUP(CONCATENATE(MID($H545,1,LEN($H545)-4),"---*",$G545),'Question ClasseLeçonActTyprep'!$I:$L,4,0), IF(NOT(ISNA(VLOOKUP(CONCATENATE(MID($H545,1,LEN($H545)-5),"----*",$G545),'Question ClasseLeçonActTyprep'!$I:$L,4,0))), VLOOKUP(CONCATENATE(MID($H545,1,LEN($H545)-6),"----*",$G545),'Question ClasseLeçonActTyprep'!$I:$L,4,0), 0))))</f>
        <v>0</v>
      </c>
      <c r="N545" s="86">
        <f t="shared" si="34"/>
        <v>0</v>
      </c>
      <c r="O545" s="93" t="str">
        <f t="shared" si="35"/>
        <v>INSERT INTO `activite_clnt` (nom, description, objectif, consigne, typrep, num_activite, fk_classe_id, fk_lesson_id, fk_natureactiv_id) VALUES ('Apprendre les concepts de unité, dizaine, centaine, millier en manipulant des cubes ou jetons - Manipulation/Entrainement', 'Un exercice de type Memory', 'L''enfant doit savoir dire combien d''unités et de dizaines correspondent aux cubes d''unités et aux cubes de dizaines et en dire le nombre résultant', '', 'M', '1', 'CP', 'BD1', 'M');</v>
      </c>
    </row>
    <row r="546" spans="1:15" s="87" customFormat="1" ht="72.5" x14ac:dyDescent="0.35">
      <c r="A546" s="12" t="s">
        <v>77</v>
      </c>
      <c r="B546" s="85" t="s">
        <v>807</v>
      </c>
      <c r="C546" s="9" t="str">
        <f t="shared" si="32"/>
        <v>CP-BD1</v>
      </c>
      <c r="D546" s="85" t="s">
        <v>87</v>
      </c>
      <c r="E546" s="85" t="str">
        <f>VLOOKUP(D546,'Phase apprent &amp; Nature activ'!A$11:B$14,2,0)</f>
        <v>Manipulation/Entrainement</v>
      </c>
      <c r="F546" s="85">
        <v>1</v>
      </c>
      <c r="G546" s="85" t="s">
        <v>628</v>
      </c>
      <c r="H546" s="85" t="str">
        <f t="shared" si="33"/>
        <v>CP-BD1-M-1-P</v>
      </c>
      <c r="I546" s="48" t="str">
        <f>CONCATENATE(VLOOKUP(CONCATENATE(A546,"-",B546,"-",D546,"-",F546),'Activités par classe-leçon-nat'!G:H,2,0)," - ",E546)</f>
        <v>Apprendre les concepts de unité, dizaine, centaine, millier en manipulant des cubes ou jetons - Manipulation/Entrainement</v>
      </c>
      <c r="J546" s="48" t="str">
        <f>VLOOKUP(CONCATENATE($A546,"-",$B546,"-",$D546,"-",$F546),'Activités par classe-leçon-nat'!G:J,3,0)</f>
        <v>L'enfant doit savoir dire combien d'unités et de dizaines correspondent aux cubes d'unités et aux cubes de dizaines et en dire le nombre résultant</v>
      </c>
      <c r="K546" s="48" t="str">
        <f>VLOOKUP(G546,'Type Exo'!A:C,3,0)</f>
        <v>Un exercice où il faut relier des items entre eux par paire</v>
      </c>
      <c r="L546" s="48"/>
      <c r="M546" s="48">
        <f>IF(NOT(ISNA(VLOOKUP(CONCATENATE($H546,"-",$G546),'Question ClasseLeçonActTyprep'!$I:$L,4,0))), VLOOKUP(CONCATENATE($H546,"-",$G546),'Question ClasseLeçonActTyprep'!$I:$L,4,0), IF(NOT(ISNA(VLOOKUP(CONCATENATE(MID($H546,1,LEN($H546)-2),"--*",$G546),'Question ClasseLeçonActTyprep'!$I:$L,4,0))), VLOOKUP(CONCATENATE(MID($H546,1,LEN($H546)-2),"--*",$G546),'Question ClasseLeçonActTyprep'!$I:$L,4,0), IF(NOT(ISNA(VLOOKUP(CONCATENATE(MID($H546,1,LEN($H546)-4),"---*",$G546),'Question ClasseLeçonActTyprep'!$I:$L,4,0))), VLOOKUP(CONCATENATE(MID($H546,1,LEN($H546)-4),"---*",$G546),'Question ClasseLeçonActTyprep'!$I:$L,4,0), IF(NOT(ISNA(VLOOKUP(CONCATENATE(MID($H546,1,LEN($H546)-5),"----*",$G546),'Question ClasseLeçonActTyprep'!$I:$L,4,0))), VLOOKUP(CONCATENATE(MID($H546,1,LEN($H546)-6),"----*",$G546),'Question ClasseLeçonActTyprep'!$I:$L,4,0), 0))))</f>
        <v>0</v>
      </c>
      <c r="N546" s="86">
        <f t="shared" si="34"/>
        <v>0</v>
      </c>
      <c r="O546" s="93" t="str">
        <f t="shared" si="35"/>
        <v>INSERT INTO `activite_clnt` (nom, description, objectif, consigne, typrep, num_activite, fk_classe_id, fk_lesson_id, fk_natureactiv_id) VALUES ('Apprendre les concepts de unité, dizaine, centaine, millier en manipulant des cubes ou jetons - Manipulation/Entrainement', 'Un exercice où il faut relier des items entre eux par paire', 'L''enfant doit savoir dire combien d''unités et de dizaines correspondent aux cubes d''unités et aux cubes de dizaines et en dire le nombre résultant', '', 'P', '1', 'CP', 'BD1', 'M');</v>
      </c>
    </row>
    <row r="547" spans="1:15" s="87" customFormat="1" ht="72.5" x14ac:dyDescent="0.35">
      <c r="A547" s="12" t="s">
        <v>77</v>
      </c>
      <c r="B547" s="85" t="s">
        <v>807</v>
      </c>
      <c r="C547" s="9" t="str">
        <f t="shared" si="32"/>
        <v>CP-BD1</v>
      </c>
      <c r="D547" s="85" t="s">
        <v>87</v>
      </c>
      <c r="E547" s="85" t="str">
        <f>VLOOKUP(D547,'Phase apprent &amp; Nature activ'!A$11:B$14,2,0)</f>
        <v>Manipulation/Entrainement</v>
      </c>
      <c r="F547" s="85">
        <v>1</v>
      </c>
      <c r="G547" s="85" t="s">
        <v>835</v>
      </c>
      <c r="H547" s="85" t="str">
        <f t="shared" si="33"/>
        <v>CP-BD1-M-1-T</v>
      </c>
      <c r="I547" s="48" t="str">
        <f>CONCATENATE(VLOOKUP(CONCATENATE(A547,"-",B547,"-",D547,"-",F547),'Activités par classe-leçon-nat'!G:H,2,0)," - ",E547)</f>
        <v>Apprendre les concepts de unité, dizaine, centaine, millier en manipulant des cubes ou jetons - Manipulation/Entrainement</v>
      </c>
      <c r="J547" s="48" t="str">
        <f>VLOOKUP(CONCATENATE($A547,"-",$B547,"-",$D547,"-",$F547),'Activités par classe-leçon-nat'!G:J,3,0)</f>
        <v>L'enfant doit savoir dire combien d'unités et de dizaines correspondent aux cubes d'unités et aux cubes de dizaines et en dire le nombre résultant</v>
      </c>
      <c r="K547" s="48" t="str">
        <f>VLOOKUP(G547,'Type Exo'!A:C,3,0)</f>
        <v>Un exercice à trous</v>
      </c>
      <c r="L547" s="48"/>
      <c r="M547" s="48">
        <f>IF(NOT(ISNA(VLOOKUP(CONCATENATE($H547,"-",$G547),'Question ClasseLeçonActTyprep'!$I:$L,4,0))), VLOOKUP(CONCATENATE($H547,"-",$G547),'Question ClasseLeçonActTyprep'!$I:$L,4,0), IF(NOT(ISNA(VLOOKUP(CONCATENATE(MID($H547,1,LEN($H547)-2),"--*",$G547),'Question ClasseLeçonActTyprep'!$I:$L,4,0))), VLOOKUP(CONCATENATE(MID($H547,1,LEN($H547)-2),"--*",$G547),'Question ClasseLeçonActTyprep'!$I:$L,4,0), IF(NOT(ISNA(VLOOKUP(CONCATENATE(MID($H547,1,LEN($H547)-4),"---*",$G547),'Question ClasseLeçonActTyprep'!$I:$L,4,0))), VLOOKUP(CONCATENATE(MID($H547,1,LEN($H547)-4),"---*",$G547),'Question ClasseLeçonActTyprep'!$I:$L,4,0), IF(NOT(ISNA(VLOOKUP(CONCATENATE(MID($H547,1,LEN($H547)-5),"----*",$G547),'Question ClasseLeçonActTyprep'!$I:$L,4,0))), VLOOKUP(CONCATENATE(MID($H547,1,LEN($H547)-6),"----*",$G547),'Question ClasseLeçonActTyprep'!$I:$L,4,0), 0))))</f>
        <v>0</v>
      </c>
      <c r="N547" s="86">
        <f t="shared" si="34"/>
        <v>0</v>
      </c>
      <c r="O547" s="93" t="str">
        <f t="shared" si="35"/>
        <v>INSERT INTO `activite_clnt` (nom, description, objectif, consigne, typrep, num_activite, fk_classe_id, fk_lesson_id, fk_natureactiv_id) VALUES ('Apprendre les concepts de unité, dizaine, centaine, millier en manipulant des cubes ou jetons - Manipulation/Entrainement', 'Un exercice à trous', 'L''enfant doit savoir dire combien d''unités et de dizaines correspondent aux cubes d''unités et aux cubes de dizaines et en dire le nombre résultant', '', 'T', '1', 'CP', 'BD1', 'M');</v>
      </c>
    </row>
    <row r="548" spans="1:15" s="87" customFormat="1" ht="72.5" x14ac:dyDescent="0.35">
      <c r="A548" s="12" t="s">
        <v>77</v>
      </c>
      <c r="B548" s="85" t="s">
        <v>807</v>
      </c>
      <c r="C548" s="9" t="str">
        <f t="shared" si="32"/>
        <v>CP-BD1</v>
      </c>
      <c r="D548" s="85" t="s">
        <v>87</v>
      </c>
      <c r="E548" s="85" t="str">
        <f>VLOOKUP(D548,'Phase apprent &amp; Nature activ'!A$11:B$14,2,0)</f>
        <v>Manipulation/Entrainement</v>
      </c>
      <c r="F548" s="85">
        <v>2</v>
      </c>
      <c r="G548" s="85" t="s">
        <v>735</v>
      </c>
      <c r="H548" s="85" t="str">
        <f t="shared" si="33"/>
        <v>CP-BD1-M-2-B1</v>
      </c>
      <c r="I548" s="48" t="str">
        <f>CONCATENATE(VLOOKUP(CONCATENATE(A548,"-",B548,"-",D548,"-",F548),'Activités par classe-leçon-nat'!G:H,2,0)," - ",E548)</f>
        <v>Apprendre les concepts de unité, dizaine, centaine, millier - Manipulation/Entrainement</v>
      </c>
      <c r="J548" s="48" t="str">
        <f>VLOOKUP(CONCATENATE($A548,"-",$B548,"-",$D548,"-",$F548),'Activités par classe-leçon-nat'!G:J,3,0)</f>
        <v>L'enfant doit savoir dire constituer la décomposition en cubes d'unités et de dizaines pour un nombre donné</v>
      </c>
      <c r="K548" s="48" t="str">
        <f>VLOOKUP(G548,'Type Exo'!A:C,3,0)</f>
        <v>Exercice où il faut trouver la bonne réponse parmi 2 possibles</v>
      </c>
      <c r="L548" s="48"/>
      <c r="M548" s="48">
        <f>IF(NOT(ISNA(VLOOKUP(CONCATENATE($H548,"-",$G548),'Question ClasseLeçonActTyprep'!$I:$L,4,0))), VLOOKUP(CONCATENATE($H548,"-",$G548),'Question ClasseLeçonActTyprep'!$I:$L,4,0), IF(NOT(ISNA(VLOOKUP(CONCATENATE(MID($H548,1,LEN($H548)-2),"--*",$G548),'Question ClasseLeçonActTyprep'!$I:$L,4,0))), VLOOKUP(CONCATENATE(MID($H548,1,LEN($H548)-2),"--*",$G548),'Question ClasseLeçonActTyprep'!$I:$L,4,0), IF(NOT(ISNA(VLOOKUP(CONCATENATE(MID($H548,1,LEN($H548)-4),"---*",$G548),'Question ClasseLeçonActTyprep'!$I:$L,4,0))), VLOOKUP(CONCATENATE(MID($H548,1,LEN($H548)-4),"---*",$G548),'Question ClasseLeçonActTyprep'!$I:$L,4,0), IF(NOT(ISNA(VLOOKUP(CONCATENATE(MID($H548,1,LEN($H548)-5),"----*",$G548),'Question ClasseLeçonActTyprep'!$I:$L,4,0))), VLOOKUP(CONCATENATE(MID($H548,1,LEN($H548)-6),"----*",$G548),'Question ClasseLeçonActTyprep'!$I:$L,4,0), 0))))</f>
        <v>0</v>
      </c>
      <c r="N548" s="86">
        <f t="shared" si="34"/>
        <v>0</v>
      </c>
      <c r="O548" s="93" t="str">
        <f t="shared" si="35"/>
        <v>INSERT INTO `activite_clnt` (nom, description, objectif, consigne, typrep, num_activite, fk_classe_id, fk_lesson_id, fk_natureactiv_id) VALUES ('Apprendre les concepts de unité, dizaine, centaine, millier - Manipulation/Entrainement', 'Exercice où il faut trouver la bonne réponse parmi 2 possibles', 'L''enfant doit savoir dire constituer la décomposition en cubes d''unités et de dizaines pour un nombre donné', '', 'B1', '2', 'CP', 'BD1', 'M');</v>
      </c>
    </row>
    <row r="549" spans="1:15" s="87" customFormat="1" ht="72.5" x14ac:dyDescent="0.35">
      <c r="A549" s="12" t="s">
        <v>77</v>
      </c>
      <c r="B549" s="85" t="s">
        <v>807</v>
      </c>
      <c r="C549" s="9" t="str">
        <f t="shared" si="32"/>
        <v>CP-BD1</v>
      </c>
      <c r="D549" s="85" t="s">
        <v>87</v>
      </c>
      <c r="E549" s="85" t="str">
        <f>VLOOKUP(D549,'Phase apprent &amp; Nature activ'!A$11:B$14,2,0)</f>
        <v>Manipulation/Entrainement</v>
      </c>
      <c r="F549" s="85">
        <v>2</v>
      </c>
      <c r="G549" s="85" t="s">
        <v>951</v>
      </c>
      <c r="H549" s="85" t="str">
        <f t="shared" si="33"/>
        <v>CP-BD1-M-2-B2</v>
      </c>
      <c r="I549" s="48" t="str">
        <f>CONCATENATE(VLOOKUP(CONCATENATE(A549,"-",B549,"-",D549,"-",F549),'Activités par classe-leçon-nat'!G:H,2,0)," - ",E549)</f>
        <v>Apprendre les concepts de unité, dizaine, centaine, millier - Manipulation/Entrainement</v>
      </c>
      <c r="J549" s="48" t="str">
        <f>VLOOKUP(CONCATENATE($A549,"-",$B549,"-",$D549,"-",$F549),'Activités par classe-leçon-nat'!G:J,3,0)</f>
        <v>L'enfant doit savoir dire constituer la décomposition en cubes d'unités et de dizaines pour un nombre donné</v>
      </c>
      <c r="K549" s="48" t="str">
        <f>VLOOKUP(G549,'Type Exo'!A:C,3,0)</f>
        <v>Exercice où il faut trouver la bonne réponse parmi 2 possibles (question alternative)</v>
      </c>
      <c r="L549" s="48"/>
      <c r="M549" s="48">
        <f>IF(NOT(ISNA(VLOOKUP(CONCATENATE($H549,"-",$G549),'Question ClasseLeçonActTyprep'!$I:$L,4,0))), VLOOKUP(CONCATENATE($H549,"-",$G549),'Question ClasseLeçonActTyprep'!$I:$L,4,0), IF(NOT(ISNA(VLOOKUP(CONCATENATE(MID($H549,1,LEN($H549)-2),"--*",$G549),'Question ClasseLeçonActTyprep'!$I:$L,4,0))), VLOOKUP(CONCATENATE(MID($H549,1,LEN($H549)-2),"--*",$G549),'Question ClasseLeçonActTyprep'!$I:$L,4,0), IF(NOT(ISNA(VLOOKUP(CONCATENATE(MID($H549,1,LEN($H549)-4),"---*",$G549),'Question ClasseLeçonActTyprep'!$I:$L,4,0))), VLOOKUP(CONCATENATE(MID($H549,1,LEN($H549)-4),"---*",$G549),'Question ClasseLeçonActTyprep'!$I:$L,4,0), IF(NOT(ISNA(VLOOKUP(CONCATENATE(MID($H549,1,LEN($H549)-5),"----*",$G549),'Question ClasseLeçonActTyprep'!$I:$L,4,0))), VLOOKUP(CONCATENATE(MID($H549,1,LEN($H549)-6),"----*",$G549),'Question ClasseLeçonActTyprep'!$I:$L,4,0), 0))))</f>
        <v>0</v>
      </c>
      <c r="N549" s="86">
        <f t="shared" si="34"/>
        <v>0</v>
      </c>
      <c r="O549" s="93" t="str">
        <f t="shared" si="35"/>
        <v>INSERT INTO `activite_clnt` (nom, description, objectif, consigne, typrep, num_activite, fk_classe_id, fk_lesson_id, fk_natureactiv_id) VALUES ('Apprendre les concepts de unité, dizaine, centaine, millier - Manipulation/Entrainement', 'Exercice où il faut trouver la bonne réponse parmi 2 possibles (question alternative)', 'L''enfant doit savoir dire constituer la décomposition en cubes d''unités et de dizaines pour un nombre donné', '', 'B2', '2', 'CP', 'BD1', 'M');</v>
      </c>
    </row>
    <row r="550" spans="1:15" s="87" customFormat="1" ht="58" x14ac:dyDescent="0.35">
      <c r="A550" s="12" t="s">
        <v>77</v>
      </c>
      <c r="B550" s="85" t="s">
        <v>807</v>
      </c>
      <c r="C550" s="9" t="str">
        <f t="shared" si="32"/>
        <v>CP-BD1</v>
      </c>
      <c r="D550" s="85" t="s">
        <v>87</v>
      </c>
      <c r="E550" s="85" t="str">
        <f>VLOOKUP(D550,'Phase apprent &amp; Nature activ'!A$11:B$14,2,0)</f>
        <v>Manipulation/Entrainement</v>
      </c>
      <c r="F550" s="85">
        <v>2</v>
      </c>
      <c r="G550" s="85" t="s">
        <v>952</v>
      </c>
      <c r="H550" s="85" t="str">
        <f t="shared" si="33"/>
        <v>CP-BD1-M-2-Q1</v>
      </c>
      <c r="I550" s="48" t="str">
        <f>CONCATENATE(VLOOKUP(CONCATENATE(A550,"-",B550,"-",D550,"-",F550),'Activités par classe-leçon-nat'!G:H,2,0)," - ",E550)</f>
        <v>Apprendre les concepts de unité, dizaine, centaine, millier - Manipulation/Entrainement</v>
      </c>
      <c r="J550" s="48" t="str">
        <f>VLOOKUP(CONCATENATE($A550,"-",$B550,"-",$D550,"-",$F550),'Activités par classe-leçon-nat'!G:J,3,0)</f>
        <v>L'enfant doit savoir dire constituer la décomposition en cubes d'unités et de dizaines pour un nombre donné</v>
      </c>
      <c r="K550" s="48" t="str">
        <f>VLOOKUP(G550,'Type Exo'!A:C,3,0)</f>
        <v>Un exercice de type QCM</v>
      </c>
      <c r="L550" s="48"/>
      <c r="M550" s="48">
        <f>IF(NOT(ISNA(VLOOKUP(CONCATENATE($H550,"-",$G550),'Question ClasseLeçonActTyprep'!$I:$L,4,0))), VLOOKUP(CONCATENATE($H550,"-",$G550),'Question ClasseLeçonActTyprep'!$I:$L,4,0), IF(NOT(ISNA(VLOOKUP(CONCATENATE(MID($H550,1,LEN($H550)-2),"--*",$G550),'Question ClasseLeçonActTyprep'!$I:$L,4,0))), VLOOKUP(CONCATENATE(MID($H550,1,LEN($H550)-2),"--*",$G550),'Question ClasseLeçonActTyprep'!$I:$L,4,0), IF(NOT(ISNA(VLOOKUP(CONCATENATE(MID($H550,1,LEN($H550)-4),"---*",$G550),'Question ClasseLeçonActTyprep'!$I:$L,4,0))), VLOOKUP(CONCATENATE(MID($H550,1,LEN($H550)-4),"---*",$G550),'Question ClasseLeçonActTyprep'!$I:$L,4,0), IF(NOT(ISNA(VLOOKUP(CONCATENATE(MID($H550,1,LEN($H550)-5),"----*",$G550),'Question ClasseLeçonActTyprep'!$I:$L,4,0))), VLOOKUP(CONCATENATE(MID($H550,1,LEN($H550)-6),"----*",$G550),'Question ClasseLeçonActTyprep'!$I:$L,4,0), 0))))</f>
        <v>0</v>
      </c>
      <c r="N550" s="86">
        <f t="shared" si="34"/>
        <v>0</v>
      </c>
      <c r="O550" s="93" t="str">
        <f t="shared" si="35"/>
        <v>INSERT INTO `activite_clnt` (nom, description, objectif, consigne, typrep, num_activite, fk_classe_id, fk_lesson_id, fk_natureactiv_id) VALUES ('Apprendre les concepts de unité, dizaine, centaine, millier - Manipulation/Entrainement', 'Un exercice de type QCM', 'L''enfant doit savoir dire constituer la décomposition en cubes d''unités et de dizaines pour un nombre donné', '', 'Q1', '2', 'CP', 'BD1', 'M');</v>
      </c>
    </row>
    <row r="551" spans="1:15" s="87" customFormat="1" ht="72.5" x14ac:dyDescent="0.35">
      <c r="A551" s="12" t="s">
        <v>77</v>
      </c>
      <c r="B551" s="85" t="s">
        <v>807</v>
      </c>
      <c r="C551" s="9" t="str">
        <f t="shared" si="32"/>
        <v>CP-BD1</v>
      </c>
      <c r="D551" s="85" t="s">
        <v>87</v>
      </c>
      <c r="E551" s="85" t="str">
        <f>VLOOKUP(D551,'Phase apprent &amp; Nature activ'!A$11:B$14,2,0)</f>
        <v>Manipulation/Entrainement</v>
      </c>
      <c r="F551" s="85">
        <v>2</v>
      </c>
      <c r="G551" s="85" t="s">
        <v>953</v>
      </c>
      <c r="H551" s="85" t="str">
        <f t="shared" si="33"/>
        <v>CP-BD1-M-2-Q2</v>
      </c>
      <c r="I551" s="48" t="str">
        <f>CONCATENATE(VLOOKUP(CONCATENATE(A551,"-",B551,"-",D551,"-",F551),'Activités par classe-leçon-nat'!G:H,2,0)," - ",E551)</f>
        <v>Apprendre les concepts de unité, dizaine, centaine, millier - Manipulation/Entrainement</v>
      </c>
      <c r="J551" s="48" t="str">
        <f>VLOOKUP(CONCATENATE($A551,"-",$B551,"-",$D551,"-",$F551),'Activités par classe-leçon-nat'!G:J,3,0)</f>
        <v>L'enfant doit savoir dire constituer la décomposition en cubes d'unités et de dizaines pour un nombre donné</v>
      </c>
      <c r="K551" s="48" t="str">
        <f>VLOOKUP(G551,'Type Exo'!A:C,3,0)</f>
        <v>Un exercice de type QCM (question alternative / trouver l'intrus)</v>
      </c>
      <c r="L551" s="48"/>
      <c r="M551" s="48">
        <f>IF(NOT(ISNA(VLOOKUP(CONCATENATE($H551,"-",$G551),'Question ClasseLeçonActTyprep'!$I:$L,4,0))), VLOOKUP(CONCATENATE($H551,"-",$G551),'Question ClasseLeçonActTyprep'!$I:$L,4,0), IF(NOT(ISNA(VLOOKUP(CONCATENATE(MID($H551,1,LEN($H551)-2),"--*",$G551),'Question ClasseLeçonActTyprep'!$I:$L,4,0))), VLOOKUP(CONCATENATE(MID($H551,1,LEN($H551)-2),"--*",$G551),'Question ClasseLeçonActTyprep'!$I:$L,4,0), IF(NOT(ISNA(VLOOKUP(CONCATENATE(MID($H551,1,LEN($H551)-4),"---*",$G551),'Question ClasseLeçonActTyprep'!$I:$L,4,0))), VLOOKUP(CONCATENATE(MID($H551,1,LEN($H551)-4),"---*",$G551),'Question ClasseLeçonActTyprep'!$I:$L,4,0), IF(NOT(ISNA(VLOOKUP(CONCATENATE(MID($H551,1,LEN($H551)-5),"----*",$G551),'Question ClasseLeçonActTyprep'!$I:$L,4,0))), VLOOKUP(CONCATENATE(MID($H551,1,LEN($H551)-6),"----*",$G551),'Question ClasseLeçonActTyprep'!$I:$L,4,0), 0))))</f>
        <v>0</v>
      </c>
      <c r="N551" s="86">
        <f t="shared" si="34"/>
        <v>0</v>
      </c>
      <c r="O551" s="93" t="str">
        <f t="shared" si="35"/>
        <v>INSERT INTO `activite_clnt` (nom, description, objectif, consigne, typrep, num_activite, fk_classe_id, fk_lesson_id, fk_natureactiv_id) VALUES ('Apprendre les concepts de unité, dizaine, centaine, millier - Manipulation/Entrainement', 'Un exercice de type QCM (question alternative / trouver l''intrus)', 'L''enfant doit savoir dire constituer la décomposition en cubes d''unités et de dizaines pour un nombre donné', '', 'Q2', '2', 'CP', 'BD1', 'M');</v>
      </c>
    </row>
    <row r="552" spans="1:15" s="87" customFormat="1" ht="58" x14ac:dyDescent="0.35">
      <c r="A552" s="12" t="s">
        <v>77</v>
      </c>
      <c r="B552" s="85" t="s">
        <v>807</v>
      </c>
      <c r="C552" s="9" t="str">
        <f t="shared" si="32"/>
        <v>CP-BD1</v>
      </c>
      <c r="D552" s="85" t="s">
        <v>87</v>
      </c>
      <c r="E552" s="85" t="str">
        <f>VLOOKUP(D552,'Phase apprent &amp; Nature activ'!A$11:B$14,2,0)</f>
        <v>Manipulation/Entrainement</v>
      </c>
      <c r="F552" s="85">
        <v>2</v>
      </c>
      <c r="G552" s="85" t="s">
        <v>87</v>
      </c>
      <c r="H552" s="85" t="str">
        <f t="shared" si="33"/>
        <v>CP-BD1-M-2-M</v>
      </c>
      <c r="I552" s="48" t="str">
        <f>CONCATENATE(VLOOKUP(CONCATENATE(A552,"-",B552,"-",D552,"-",F552),'Activités par classe-leçon-nat'!G:H,2,0)," - ",E552)</f>
        <v>Apprendre les concepts de unité, dizaine, centaine, millier - Manipulation/Entrainement</v>
      </c>
      <c r="J552" s="48" t="str">
        <f>VLOOKUP(CONCATENATE($A552,"-",$B552,"-",$D552,"-",$F552),'Activités par classe-leçon-nat'!G:J,3,0)</f>
        <v>L'enfant doit savoir dire constituer la décomposition en cubes d'unités et de dizaines pour un nombre donné</v>
      </c>
      <c r="K552" s="48" t="str">
        <f>VLOOKUP(G552,'Type Exo'!A:C,3,0)</f>
        <v>Un exercice de type Memory</v>
      </c>
      <c r="L552" s="48"/>
      <c r="M552" s="48">
        <f>IF(NOT(ISNA(VLOOKUP(CONCATENATE($H552,"-",$G552),'Question ClasseLeçonActTyprep'!$I:$L,4,0))), VLOOKUP(CONCATENATE($H552,"-",$G552),'Question ClasseLeçonActTyprep'!$I:$L,4,0), IF(NOT(ISNA(VLOOKUP(CONCATENATE(MID($H552,1,LEN($H552)-2),"--*",$G552),'Question ClasseLeçonActTyprep'!$I:$L,4,0))), VLOOKUP(CONCATENATE(MID($H552,1,LEN($H552)-2),"--*",$G552),'Question ClasseLeçonActTyprep'!$I:$L,4,0), IF(NOT(ISNA(VLOOKUP(CONCATENATE(MID($H552,1,LEN($H552)-4),"---*",$G552),'Question ClasseLeçonActTyprep'!$I:$L,4,0))), VLOOKUP(CONCATENATE(MID($H552,1,LEN($H552)-4),"---*",$G552),'Question ClasseLeçonActTyprep'!$I:$L,4,0), IF(NOT(ISNA(VLOOKUP(CONCATENATE(MID($H552,1,LEN($H552)-5),"----*",$G552),'Question ClasseLeçonActTyprep'!$I:$L,4,0))), VLOOKUP(CONCATENATE(MID($H552,1,LEN($H552)-6),"----*",$G552),'Question ClasseLeçonActTyprep'!$I:$L,4,0), 0))))</f>
        <v>0</v>
      </c>
      <c r="N552" s="86">
        <f t="shared" si="34"/>
        <v>0</v>
      </c>
      <c r="O552" s="93" t="str">
        <f t="shared" si="35"/>
        <v>INSERT INTO `activite_clnt` (nom, description, objectif, consigne, typrep, num_activite, fk_classe_id, fk_lesson_id, fk_natureactiv_id) VALUES ('Apprendre les concepts de unité, dizaine, centaine, millier - Manipulation/Entrainement', 'Un exercice de type Memory', 'L''enfant doit savoir dire constituer la décomposition en cubes d''unités et de dizaines pour un nombre donné', '', 'M', '2', 'CP', 'BD1', 'M');</v>
      </c>
    </row>
    <row r="553" spans="1:15" s="87" customFormat="1" ht="72.5" x14ac:dyDescent="0.35">
      <c r="A553" s="12" t="s">
        <v>77</v>
      </c>
      <c r="B553" s="85" t="s">
        <v>807</v>
      </c>
      <c r="C553" s="9" t="str">
        <f t="shared" si="32"/>
        <v>CP-BD1</v>
      </c>
      <c r="D553" s="85" t="s">
        <v>87</v>
      </c>
      <c r="E553" s="85" t="str">
        <f>VLOOKUP(D553,'Phase apprent &amp; Nature activ'!A$11:B$14,2,0)</f>
        <v>Manipulation/Entrainement</v>
      </c>
      <c r="F553" s="85">
        <v>2</v>
      </c>
      <c r="G553" s="85" t="s">
        <v>628</v>
      </c>
      <c r="H553" s="85" t="str">
        <f t="shared" si="33"/>
        <v>CP-BD1-M-2-P</v>
      </c>
      <c r="I553" s="48" t="str">
        <f>CONCATENATE(VLOOKUP(CONCATENATE(A553,"-",B553,"-",D553,"-",F553),'Activités par classe-leçon-nat'!G:H,2,0)," - ",E553)</f>
        <v>Apprendre les concepts de unité, dizaine, centaine, millier - Manipulation/Entrainement</v>
      </c>
      <c r="J553" s="48" t="str">
        <f>VLOOKUP(CONCATENATE($A553,"-",$B553,"-",$D553,"-",$F553),'Activités par classe-leçon-nat'!G:J,3,0)</f>
        <v>L'enfant doit savoir dire constituer la décomposition en cubes d'unités et de dizaines pour un nombre donné</v>
      </c>
      <c r="K553" s="48" t="str">
        <f>VLOOKUP(G553,'Type Exo'!A:C,3,0)</f>
        <v>Un exercice où il faut relier des items entre eux par paire</v>
      </c>
      <c r="L553" s="48"/>
      <c r="M553" s="48">
        <f>IF(NOT(ISNA(VLOOKUP(CONCATENATE($H553,"-",$G553),'Question ClasseLeçonActTyprep'!$I:$L,4,0))), VLOOKUP(CONCATENATE($H553,"-",$G553),'Question ClasseLeçonActTyprep'!$I:$L,4,0), IF(NOT(ISNA(VLOOKUP(CONCATENATE(MID($H553,1,LEN($H553)-2),"--*",$G553),'Question ClasseLeçonActTyprep'!$I:$L,4,0))), VLOOKUP(CONCATENATE(MID($H553,1,LEN($H553)-2),"--*",$G553),'Question ClasseLeçonActTyprep'!$I:$L,4,0), IF(NOT(ISNA(VLOOKUP(CONCATENATE(MID($H553,1,LEN($H553)-4),"---*",$G553),'Question ClasseLeçonActTyprep'!$I:$L,4,0))), VLOOKUP(CONCATENATE(MID($H553,1,LEN($H553)-4),"---*",$G553),'Question ClasseLeçonActTyprep'!$I:$L,4,0), IF(NOT(ISNA(VLOOKUP(CONCATENATE(MID($H553,1,LEN($H553)-5),"----*",$G553),'Question ClasseLeçonActTyprep'!$I:$L,4,0))), VLOOKUP(CONCATENATE(MID($H553,1,LEN($H553)-6),"----*",$G553),'Question ClasseLeçonActTyprep'!$I:$L,4,0), 0))))</f>
        <v>0</v>
      </c>
      <c r="N553" s="86">
        <f t="shared" si="34"/>
        <v>0</v>
      </c>
      <c r="O553" s="93" t="str">
        <f t="shared" si="35"/>
        <v>INSERT INTO `activite_clnt` (nom, description, objectif, consigne, typrep, num_activite, fk_classe_id, fk_lesson_id, fk_natureactiv_id) VALUES ('Apprendre les concepts de unité, dizaine, centaine, millier - Manipulation/Entrainement', 'Un exercice où il faut relier des items entre eux par paire', 'L''enfant doit savoir dire constituer la décomposition en cubes d''unités et de dizaines pour un nombre donné', '', 'P', '2', 'CP', 'BD1', 'M');</v>
      </c>
    </row>
    <row r="554" spans="1:15" s="87" customFormat="1" ht="58" x14ac:dyDescent="0.35">
      <c r="A554" s="12" t="s">
        <v>77</v>
      </c>
      <c r="B554" s="85" t="s">
        <v>807</v>
      </c>
      <c r="C554" s="9" t="str">
        <f t="shared" si="32"/>
        <v>CP-BD1</v>
      </c>
      <c r="D554" s="85" t="s">
        <v>87</v>
      </c>
      <c r="E554" s="85" t="str">
        <f>VLOOKUP(D554,'Phase apprent &amp; Nature activ'!A$11:B$14,2,0)</f>
        <v>Manipulation/Entrainement</v>
      </c>
      <c r="F554" s="85">
        <v>2</v>
      </c>
      <c r="G554" s="85" t="s">
        <v>835</v>
      </c>
      <c r="H554" s="85" t="str">
        <f t="shared" si="33"/>
        <v>CP-BD1-M-2-T</v>
      </c>
      <c r="I554" s="48" t="str">
        <f>CONCATENATE(VLOOKUP(CONCATENATE(A554,"-",B554,"-",D554,"-",F554),'Activités par classe-leçon-nat'!G:H,2,0)," - ",E554)</f>
        <v>Apprendre les concepts de unité, dizaine, centaine, millier - Manipulation/Entrainement</v>
      </c>
      <c r="J554" s="48" t="str">
        <f>VLOOKUP(CONCATENATE($A554,"-",$B554,"-",$D554,"-",$F554),'Activités par classe-leçon-nat'!G:J,3,0)</f>
        <v>L'enfant doit savoir dire constituer la décomposition en cubes d'unités et de dizaines pour un nombre donné</v>
      </c>
      <c r="K554" s="48" t="str">
        <f>VLOOKUP(G554,'Type Exo'!A:C,3,0)</f>
        <v>Un exercice à trous</v>
      </c>
      <c r="L554" s="48"/>
      <c r="M554" s="48">
        <f>IF(NOT(ISNA(VLOOKUP(CONCATENATE($H554,"-",$G554),'Question ClasseLeçonActTyprep'!$I:$L,4,0))), VLOOKUP(CONCATENATE($H554,"-",$G554),'Question ClasseLeçonActTyprep'!$I:$L,4,0), IF(NOT(ISNA(VLOOKUP(CONCATENATE(MID($H554,1,LEN($H554)-2),"--*",$G554),'Question ClasseLeçonActTyprep'!$I:$L,4,0))), VLOOKUP(CONCATENATE(MID($H554,1,LEN($H554)-2),"--*",$G554),'Question ClasseLeçonActTyprep'!$I:$L,4,0), IF(NOT(ISNA(VLOOKUP(CONCATENATE(MID($H554,1,LEN($H554)-4),"---*",$G554),'Question ClasseLeçonActTyprep'!$I:$L,4,0))), VLOOKUP(CONCATENATE(MID($H554,1,LEN($H554)-4),"---*",$G554),'Question ClasseLeçonActTyprep'!$I:$L,4,0), IF(NOT(ISNA(VLOOKUP(CONCATENATE(MID($H554,1,LEN($H554)-5),"----*",$G554),'Question ClasseLeçonActTyprep'!$I:$L,4,0))), VLOOKUP(CONCATENATE(MID($H554,1,LEN($H554)-6),"----*",$G554),'Question ClasseLeçonActTyprep'!$I:$L,4,0), 0))))</f>
        <v>0</v>
      </c>
      <c r="N554" s="86">
        <f t="shared" si="34"/>
        <v>0</v>
      </c>
      <c r="O554" s="93" t="str">
        <f t="shared" si="35"/>
        <v>INSERT INTO `activite_clnt` (nom, description, objectif, consigne, typrep, num_activite, fk_classe_id, fk_lesson_id, fk_natureactiv_id) VALUES ('Apprendre les concepts de unité, dizaine, centaine, millier - Manipulation/Entrainement', 'Un exercice à trous', 'L''enfant doit savoir dire constituer la décomposition en cubes d''unités et de dizaines pour un nombre donné', '', 'T', '2', 'CP', 'BD1', 'M');</v>
      </c>
    </row>
    <row r="555" spans="1:15" s="87" customFormat="1" ht="58" x14ac:dyDescent="0.35">
      <c r="A555" s="12" t="s">
        <v>77</v>
      </c>
      <c r="B555" s="85" t="s">
        <v>807</v>
      </c>
      <c r="C555" s="9" t="str">
        <f t="shared" si="32"/>
        <v>CP-BD1</v>
      </c>
      <c r="D555" s="85" t="s">
        <v>640</v>
      </c>
      <c r="E555" s="85" t="str">
        <f>VLOOKUP(D555,'Phase apprent &amp; Nature activ'!A$11:B$14,2,0)</f>
        <v>Formalisation</v>
      </c>
      <c r="F555" s="85">
        <v>1</v>
      </c>
      <c r="G555" s="85" t="s">
        <v>735</v>
      </c>
      <c r="H555" s="85" t="str">
        <f t="shared" si="33"/>
        <v>CP-BD1-F-1-B1</v>
      </c>
      <c r="I555" s="48" t="str">
        <f>CONCATENATE(VLOOKUP(CONCATENATE(A555,"-",B555,"-",D555,"-",F555),'Activités par classe-leçon-nat'!G:H,2,0)," - ",E555)</f>
        <v>Apprendre les concepts de unité, dizaine, centaine, millier - Formalisation</v>
      </c>
      <c r="J555" s="48" t="str">
        <f>VLOOKUP(CONCATENATE($A555,"-",$B555,"-",$D555,"-",$F555),'Activités par classe-leçon-nat'!G:J,3,0)</f>
        <v>L'enfant doit savoir dire combien d'unités et de dizaines il y a dans un nombre</v>
      </c>
      <c r="K555" s="48" t="str">
        <f>VLOOKUP(G555,'Type Exo'!A:C,3,0)</f>
        <v>Exercice où il faut trouver la bonne réponse parmi 2 possibles</v>
      </c>
      <c r="L555" s="48"/>
      <c r="M555" s="48">
        <f>IF(NOT(ISNA(VLOOKUP(CONCATENATE($H555,"-",$G555),'Question ClasseLeçonActTyprep'!$I:$L,4,0))), VLOOKUP(CONCATENATE($H555,"-",$G555),'Question ClasseLeçonActTyprep'!$I:$L,4,0), IF(NOT(ISNA(VLOOKUP(CONCATENATE(MID($H555,1,LEN($H555)-2),"--*",$G555),'Question ClasseLeçonActTyprep'!$I:$L,4,0))), VLOOKUP(CONCATENATE(MID($H555,1,LEN($H555)-2),"--*",$G555),'Question ClasseLeçonActTyprep'!$I:$L,4,0), IF(NOT(ISNA(VLOOKUP(CONCATENATE(MID($H555,1,LEN($H555)-4),"---*",$G555),'Question ClasseLeçonActTyprep'!$I:$L,4,0))), VLOOKUP(CONCATENATE(MID($H555,1,LEN($H555)-4),"---*",$G555),'Question ClasseLeçonActTyprep'!$I:$L,4,0), IF(NOT(ISNA(VLOOKUP(CONCATENATE(MID($H555,1,LEN($H555)-5),"----*",$G555),'Question ClasseLeçonActTyprep'!$I:$L,4,0))), VLOOKUP(CONCATENATE(MID($H555,1,LEN($H555)-6),"----*",$G555),'Question ClasseLeçonActTyprep'!$I:$L,4,0), 0))))</f>
        <v>0</v>
      </c>
      <c r="N555" s="86">
        <f t="shared" si="34"/>
        <v>0</v>
      </c>
      <c r="O555" s="93" t="str">
        <f t="shared" si="35"/>
        <v>INSERT INTO `activite_clnt` (nom, description, objectif, consigne, typrep, num_activite, fk_classe_id, fk_lesson_id, fk_natureactiv_id) VALUES ('Apprendre les concepts de unité, dizaine, centaine, millier - Formalisation', 'Exercice où il faut trouver la bonne réponse parmi 2 possibles', 'L''enfant doit savoir dire combien d''unités et de dizaines il y a dans un nombre', '', 'B1', '1', 'CP', 'BD1', 'F');</v>
      </c>
    </row>
    <row r="556" spans="1:15" s="87" customFormat="1" ht="58" x14ac:dyDescent="0.35">
      <c r="A556" s="12" t="s">
        <v>77</v>
      </c>
      <c r="B556" s="85" t="s">
        <v>807</v>
      </c>
      <c r="C556" s="9" t="str">
        <f t="shared" si="32"/>
        <v>CP-BD1</v>
      </c>
      <c r="D556" s="85" t="s">
        <v>640</v>
      </c>
      <c r="E556" s="85" t="str">
        <f>VLOOKUP(D556,'Phase apprent &amp; Nature activ'!A$11:B$14,2,0)</f>
        <v>Formalisation</v>
      </c>
      <c r="F556" s="85">
        <v>1</v>
      </c>
      <c r="G556" s="85" t="s">
        <v>951</v>
      </c>
      <c r="H556" s="85" t="str">
        <f t="shared" si="33"/>
        <v>CP-BD1-F-1-B2</v>
      </c>
      <c r="I556" s="48" t="str">
        <f>CONCATENATE(VLOOKUP(CONCATENATE(A556,"-",B556,"-",D556,"-",F556),'Activités par classe-leçon-nat'!G:H,2,0)," - ",E556)</f>
        <v>Apprendre les concepts de unité, dizaine, centaine, millier - Formalisation</v>
      </c>
      <c r="J556" s="48" t="str">
        <f>VLOOKUP(CONCATENATE($A556,"-",$B556,"-",$D556,"-",$F556),'Activités par classe-leçon-nat'!G:J,3,0)</f>
        <v>L'enfant doit savoir dire combien d'unités et de dizaines il y a dans un nombre</v>
      </c>
      <c r="K556" s="48" t="str">
        <f>VLOOKUP(G556,'Type Exo'!A:C,3,0)</f>
        <v>Exercice où il faut trouver la bonne réponse parmi 2 possibles (question alternative)</v>
      </c>
      <c r="L556" s="48"/>
      <c r="M556" s="48">
        <f>IF(NOT(ISNA(VLOOKUP(CONCATENATE($H556,"-",$G556),'Question ClasseLeçonActTyprep'!$I:$L,4,0))), VLOOKUP(CONCATENATE($H556,"-",$G556),'Question ClasseLeçonActTyprep'!$I:$L,4,0), IF(NOT(ISNA(VLOOKUP(CONCATENATE(MID($H556,1,LEN($H556)-2),"--*",$G556),'Question ClasseLeçonActTyprep'!$I:$L,4,0))), VLOOKUP(CONCATENATE(MID($H556,1,LEN($H556)-2),"--*",$G556),'Question ClasseLeçonActTyprep'!$I:$L,4,0), IF(NOT(ISNA(VLOOKUP(CONCATENATE(MID($H556,1,LEN($H556)-4),"---*",$G556),'Question ClasseLeçonActTyprep'!$I:$L,4,0))), VLOOKUP(CONCATENATE(MID($H556,1,LEN($H556)-4),"---*",$G556),'Question ClasseLeçonActTyprep'!$I:$L,4,0), IF(NOT(ISNA(VLOOKUP(CONCATENATE(MID($H556,1,LEN($H556)-5),"----*",$G556),'Question ClasseLeçonActTyprep'!$I:$L,4,0))), VLOOKUP(CONCATENATE(MID($H556,1,LEN($H556)-6),"----*",$G556),'Question ClasseLeçonActTyprep'!$I:$L,4,0), 0))))</f>
        <v>0</v>
      </c>
      <c r="N556" s="86">
        <f t="shared" si="34"/>
        <v>0</v>
      </c>
      <c r="O556" s="93" t="str">
        <f t="shared" si="35"/>
        <v>INSERT INTO `activite_clnt` (nom, description, objectif, consigne, typrep, num_activite, fk_classe_id, fk_lesson_id, fk_natureactiv_id) VALUES ('Apprendre les concepts de unité, dizaine, centaine, millier - Formalisation', 'Exercice où il faut trouver la bonne réponse parmi 2 possibles (question alternative)', 'L''enfant doit savoir dire combien d''unités et de dizaines il y a dans un nombre', '', 'B2', '1', 'CP', 'BD1', 'F');</v>
      </c>
    </row>
    <row r="557" spans="1:15" s="87" customFormat="1" ht="58" x14ac:dyDescent="0.35">
      <c r="A557" s="12" t="s">
        <v>77</v>
      </c>
      <c r="B557" s="85" t="s">
        <v>807</v>
      </c>
      <c r="C557" s="9" t="str">
        <f t="shared" si="32"/>
        <v>CP-BD1</v>
      </c>
      <c r="D557" s="85" t="s">
        <v>640</v>
      </c>
      <c r="E557" s="85" t="str">
        <f>VLOOKUP(D557,'Phase apprent &amp; Nature activ'!A$11:B$14,2,0)</f>
        <v>Formalisation</v>
      </c>
      <c r="F557" s="85">
        <v>1</v>
      </c>
      <c r="G557" s="85" t="s">
        <v>952</v>
      </c>
      <c r="H557" s="85" t="str">
        <f t="shared" si="33"/>
        <v>CP-BD1-F-1-Q1</v>
      </c>
      <c r="I557" s="48" t="str">
        <f>CONCATENATE(VLOOKUP(CONCATENATE(A557,"-",B557,"-",D557,"-",F557),'Activités par classe-leçon-nat'!G:H,2,0)," - ",E557)</f>
        <v>Apprendre les concepts de unité, dizaine, centaine, millier - Formalisation</v>
      </c>
      <c r="J557" s="48" t="str">
        <f>VLOOKUP(CONCATENATE($A557,"-",$B557,"-",$D557,"-",$F557),'Activités par classe-leçon-nat'!G:J,3,0)</f>
        <v>L'enfant doit savoir dire combien d'unités et de dizaines il y a dans un nombre</v>
      </c>
      <c r="K557" s="48" t="str">
        <f>VLOOKUP(G557,'Type Exo'!A:C,3,0)</f>
        <v>Un exercice de type QCM</v>
      </c>
      <c r="L557" s="48"/>
      <c r="M557" s="48">
        <f>IF(NOT(ISNA(VLOOKUP(CONCATENATE($H557,"-",$G557),'Question ClasseLeçonActTyprep'!$I:$L,4,0))), VLOOKUP(CONCATENATE($H557,"-",$G557),'Question ClasseLeçonActTyprep'!$I:$L,4,0), IF(NOT(ISNA(VLOOKUP(CONCATENATE(MID($H557,1,LEN($H557)-2),"--*",$G557),'Question ClasseLeçonActTyprep'!$I:$L,4,0))), VLOOKUP(CONCATENATE(MID($H557,1,LEN($H557)-2),"--*",$G557),'Question ClasseLeçonActTyprep'!$I:$L,4,0), IF(NOT(ISNA(VLOOKUP(CONCATENATE(MID($H557,1,LEN($H557)-4),"---*",$G557),'Question ClasseLeçonActTyprep'!$I:$L,4,0))), VLOOKUP(CONCATENATE(MID($H557,1,LEN($H557)-4),"---*",$G557),'Question ClasseLeçonActTyprep'!$I:$L,4,0), IF(NOT(ISNA(VLOOKUP(CONCATENATE(MID($H557,1,LEN($H557)-5),"----*",$G557),'Question ClasseLeçonActTyprep'!$I:$L,4,0))), VLOOKUP(CONCATENATE(MID($H557,1,LEN($H557)-6),"----*",$G557),'Question ClasseLeçonActTyprep'!$I:$L,4,0), 0))))</f>
        <v>0</v>
      </c>
      <c r="N557" s="86">
        <f t="shared" si="34"/>
        <v>0</v>
      </c>
      <c r="O557" s="93" t="str">
        <f t="shared" si="35"/>
        <v>INSERT INTO `activite_clnt` (nom, description, objectif, consigne, typrep, num_activite, fk_classe_id, fk_lesson_id, fk_natureactiv_id) VALUES ('Apprendre les concepts de unité, dizaine, centaine, millier - Formalisation', 'Un exercice de type QCM', 'L''enfant doit savoir dire combien d''unités et de dizaines il y a dans un nombre', '', 'Q1', '1', 'CP', 'BD1', 'F');</v>
      </c>
    </row>
    <row r="558" spans="1:15" s="87" customFormat="1" ht="58" x14ac:dyDescent="0.35">
      <c r="A558" s="12" t="s">
        <v>77</v>
      </c>
      <c r="B558" s="85" t="s">
        <v>807</v>
      </c>
      <c r="C558" s="9" t="str">
        <f t="shared" si="32"/>
        <v>CP-BD1</v>
      </c>
      <c r="D558" s="85" t="s">
        <v>640</v>
      </c>
      <c r="E558" s="85" t="str">
        <f>VLOOKUP(D558,'Phase apprent &amp; Nature activ'!A$11:B$14,2,0)</f>
        <v>Formalisation</v>
      </c>
      <c r="F558" s="85">
        <v>1</v>
      </c>
      <c r="G558" s="85" t="s">
        <v>953</v>
      </c>
      <c r="H558" s="85" t="str">
        <f t="shared" si="33"/>
        <v>CP-BD1-F-1-Q2</v>
      </c>
      <c r="I558" s="48" t="str">
        <f>CONCATENATE(VLOOKUP(CONCATENATE(A558,"-",B558,"-",D558,"-",F558),'Activités par classe-leçon-nat'!G:H,2,0)," - ",E558)</f>
        <v>Apprendre les concepts de unité, dizaine, centaine, millier - Formalisation</v>
      </c>
      <c r="J558" s="48" t="str">
        <f>VLOOKUP(CONCATENATE($A558,"-",$B558,"-",$D558,"-",$F558),'Activités par classe-leçon-nat'!G:J,3,0)</f>
        <v>L'enfant doit savoir dire combien d'unités et de dizaines il y a dans un nombre</v>
      </c>
      <c r="K558" s="48" t="str">
        <f>VLOOKUP(G558,'Type Exo'!A:C,3,0)</f>
        <v>Un exercice de type QCM (question alternative / trouver l'intrus)</v>
      </c>
      <c r="L558" s="48"/>
      <c r="M558" s="48">
        <f>IF(NOT(ISNA(VLOOKUP(CONCATENATE($H558,"-",$G558),'Question ClasseLeçonActTyprep'!$I:$L,4,0))), VLOOKUP(CONCATENATE($H558,"-",$G558),'Question ClasseLeçonActTyprep'!$I:$L,4,0), IF(NOT(ISNA(VLOOKUP(CONCATENATE(MID($H558,1,LEN($H558)-2),"--*",$G558),'Question ClasseLeçonActTyprep'!$I:$L,4,0))), VLOOKUP(CONCATENATE(MID($H558,1,LEN($H558)-2),"--*",$G558),'Question ClasseLeçonActTyprep'!$I:$L,4,0), IF(NOT(ISNA(VLOOKUP(CONCATENATE(MID($H558,1,LEN($H558)-4),"---*",$G558),'Question ClasseLeçonActTyprep'!$I:$L,4,0))), VLOOKUP(CONCATENATE(MID($H558,1,LEN($H558)-4),"---*",$G558),'Question ClasseLeçonActTyprep'!$I:$L,4,0), IF(NOT(ISNA(VLOOKUP(CONCATENATE(MID($H558,1,LEN($H558)-5),"----*",$G558),'Question ClasseLeçonActTyprep'!$I:$L,4,0))), VLOOKUP(CONCATENATE(MID($H558,1,LEN($H558)-6),"----*",$G558),'Question ClasseLeçonActTyprep'!$I:$L,4,0), 0))))</f>
        <v>0</v>
      </c>
      <c r="N558" s="86">
        <f t="shared" si="34"/>
        <v>0</v>
      </c>
      <c r="O558" s="93" t="str">
        <f t="shared" si="35"/>
        <v>INSERT INTO `activite_clnt` (nom, description, objectif, consigne, typrep, num_activite, fk_classe_id, fk_lesson_id, fk_natureactiv_id) VALUES ('Apprendre les concepts de unité, dizaine, centaine, millier - Formalisation', 'Un exercice de type QCM (question alternative / trouver l''intrus)', 'L''enfant doit savoir dire combien d''unités et de dizaines il y a dans un nombre', '', 'Q2', '1', 'CP', 'BD1', 'F');</v>
      </c>
    </row>
    <row r="559" spans="1:15" s="87" customFormat="1" ht="58" x14ac:dyDescent="0.35">
      <c r="A559" s="12" t="s">
        <v>77</v>
      </c>
      <c r="B559" s="85" t="s">
        <v>807</v>
      </c>
      <c r="C559" s="9" t="str">
        <f t="shared" si="32"/>
        <v>CP-BD1</v>
      </c>
      <c r="D559" s="85" t="s">
        <v>640</v>
      </c>
      <c r="E559" s="85" t="str">
        <f>VLOOKUP(D559,'Phase apprent &amp; Nature activ'!A$11:B$14,2,0)</f>
        <v>Formalisation</v>
      </c>
      <c r="F559" s="85">
        <v>1</v>
      </c>
      <c r="G559" s="85" t="s">
        <v>87</v>
      </c>
      <c r="H559" s="85" t="str">
        <f t="shared" si="33"/>
        <v>CP-BD1-F-1-M</v>
      </c>
      <c r="I559" s="48" t="str">
        <f>CONCATENATE(VLOOKUP(CONCATENATE(A559,"-",B559,"-",D559,"-",F559),'Activités par classe-leçon-nat'!G:H,2,0)," - ",E559)</f>
        <v>Apprendre les concepts de unité, dizaine, centaine, millier - Formalisation</v>
      </c>
      <c r="J559" s="48" t="str">
        <f>VLOOKUP(CONCATENATE($A559,"-",$B559,"-",$D559,"-",$F559),'Activités par classe-leçon-nat'!G:J,3,0)</f>
        <v>L'enfant doit savoir dire combien d'unités et de dizaines il y a dans un nombre</v>
      </c>
      <c r="K559" s="48" t="str">
        <f>VLOOKUP(G559,'Type Exo'!A:C,3,0)</f>
        <v>Un exercice de type Memory</v>
      </c>
      <c r="L559" s="48"/>
      <c r="M559" s="48">
        <f>IF(NOT(ISNA(VLOOKUP(CONCATENATE($H559,"-",$G559),'Question ClasseLeçonActTyprep'!$I:$L,4,0))), VLOOKUP(CONCATENATE($H559,"-",$G559),'Question ClasseLeçonActTyprep'!$I:$L,4,0), IF(NOT(ISNA(VLOOKUP(CONCATENATE(MID($H559,1,LEN($H559)-2),"--*",$G559),'Question ClasseLeçonActTyprep'!$I:$L,4,0))), VLOOKUP(CONCATENATE(MID($H559,1,LEN($H559)-2),"--*",$G559),'Question ClasseLeçonActTyprep'!$I:$L,4,0), IF(NOT(ISNA(VLOOKUP(CONCATENATE(MID($H559,1,LEN($H559)-4),"---*",$G559),'Question ClasseLeçonActTyprep'!$I:$L,4,0))), VLOOKUP(CONCATENATE(MID($H559,1,LEN($H559)-4),"---*",$G559),'Question ClasseLeçonActTyprep'!$I:$L,4,0), IF(NOT(ISNA(VLOOKUP(CONCATENATE(MID($H559,1,LEN($H559)-5),"----*",$G559),'Question ClasseLeçonActTyprep'!$I:$L,4,0))), VLOOKUP(CONCATENATE(MID($H559,1,LEN($H559)-6),"----*",$G559),'Question ClasseLeçonActTyprep'!$I:$L,4,0), 0))))</f>
        <v>0</v>
      </c>
      <c r="N559" s="86">
        <f t="shared" si="34"/>
        <v>0</v>
      </c>
      <c r="O559" s="93" t="str">
        <f t="shared" si="35"/>
        <v>INSERT INTO `activite_clnt` (nom, description, objectif, consigne, typrep, num_activite, fk_classe_id, fk_lesson_id, fk_natureactiv_id) VALUES ('Apprendre les concepts de unité, dizaine, centaine, millier - Formalisation', 'Un exercice de type Memory', 'L''enfant doit savoir dire combien d''unités et de dizaines il y a dans un nombre', '', 'M', '1', 'CP', 'BD1', 'F');</v>
      </c>
    </row>
    <row r="560" spans="1:15" s="87" customFormat="1" ht="58" x14ac:dyDescent="0.35">
      <c r="A560" s="12" t="s">
        <v>77</v>
      </c>
      <c r="B560" s="85" t="s">
        <v>807</v>
      </c>
      <c r="C560" s="9" t="str">
        <f t="shared" si="32"/>
        <v>CP-BD1</v>
      </c>
      <c r="D560" s="85" t="s">
        <v>640</v>
      </c>
      <c r="E560" s="85" t="str">
        <f>VLOOKUP(D560,'Phase apprent &amp; Nature activ'!A$11:B$14,2,0)</f>
        <v>Formalisation</v>
      </c>
      <c r="F560" s="85">
        <v>1</v>
      </c>
      <c r="G560" s="85" t="s">
        <v>628</v>
      </c>
      <c r="H560" s="85" t="str">
        <f t="shared" si="33"/>
        <v>CP-BD1-F-1-P</v>
      </c>
      <c r="I560" s="48" t="str">
        <f>CONCATENATE(VLOOKUP(CONCATENATE(A560,"-",B560,"-",D560,"-",F560),'Activités par classe-leçon-nat'!G:H,2,0)," - ",E560)</f>
        <v>Apprendre les concepts de unité, dizaine, centaine, millier - Formalisation</v>
      </c>
      <c r="J560" s="48" t="str">
        <f>VLOOKUP(CONCATENATE($A560,"-",$B560,"-",$D560,"-",$F560),'Activités par classe-leçon-nat'!G:J,3,0)</f>
        <v>L'enfant doit savoir dire combien d'unités et de dizaines il y a dans un nombre</v>
      </c>
      <c r="K560" s="48" t="str">
        <f>VLOOKUP(G560,'Type Exo'!A:C,3,0)</f>
        <v>Un exercice où il faut relier des items entre eux par paire</v>
      </c>
      <c r="L560" s="48"/>
      <c r="M560" s="48">
        <f>IF(NOT(ISNA(VLOOKUP(CONCATENATE($H560,"-",$G560),'Question ClasseLeçonActTyprep'!$I:$L,4,0))), VLOOKUP(CONCATENATE($H560,"-",$G560),'Question ClasseLeçonActTyprep'!$I:$L,4,0), IF(NOT(ISNA(VLOOKUP(CONCATENATE(MID($H560,1,LEN($H560)-2),"--*",$G560),'Question ClasseLeçonActTyprep'!$I:$L,4,0))), VLOOKUP(CONCATENATE(MID($H560,1,LEN($H560)-2),"--*",$G560),'Question ClasseLeçonActTyprep'!$I:$L,4,0), IF(NOT(ISNA(VLOOKUP(CONCATENATE(MID($H560,1,LEN($H560)-4),"---*",$G560),'Question ClasseLeçonActTyprep'!$I:$L,4,0))), VLOOKUP(CONCATENATE(MID($H560,1,LEN($H560)-4),"---*",$G560),'Question ClasseLeçonActTyprep'!$I:$L,4,0), IF(NOT(ISNA(VLOOKUP(CONCATENATE(MID($H560,1,LEN($H560)-5),"----*",$G560),'Question ClasseLeçonActTyprep'!$I:$L,4,0))), VLOOKUP(CONCATENATE(MID($H560,1,LEN($H560)-6),"----*",$G560),'Question ClasseLeçonActTyprep'!$I:$L,4,0), 0))))</f>
        <v>0</v>
      </c>
      <c r="N560" s="86">
        <f t="shared" si="34"/>
        <v>0</v>
      </c>
      <c r="O560" s="93" t="str">
        <f t="shared" si="35"/>
        <v>INSERT INTO `activite_clnt` (nom, description, objectif, consigne, typrep, num_activite, fk_classe_id, fk_lesson_id, fk_natureactiv_id) VALUES ('Apprendre les concepts de unité, dizaine, centaine, millier - Formalisation', 'Un exercice où il faut relier des items entre eux par paire', 'L''enfant doit savoir dire combien d''unités et de dizaines il y a dans un nombre', '', 'P', '1', 'CP', 'BD1', 'F');</v>
      </c>
    </row>
    <row r="561" spans="1:15" s="87" customFormat="1" ht="58" x14ac:dyDescent="0.35">
      <c r="A561" s="12" t="s">
        <v>77</v>
      </c>
      <c r="B561" s="85" t="s">
        <v>807</v>
      </c>
      <c r="C561" s="9" t="str">
        <f t="shared" si="32"/>
        <v>CP-BD1</v>
      </c>
      <c r="D561" s="85" t="s">
        <v>640</v>
      </c>
      <c r="E561" s="85" t="str">
        <f>VLOOKUP(D561,'Phase apprent &amp; Nature activ'!A$11:B$14,2,0)</f>
        <v>Formalisation</v>
      </c>
      <c r="F561" s="85">
        <v>1</v>
      </c>
      <c r="G561" s="85" t="s">
        <v>835</v>
      </c>
      <c r="H561" s="85" t="str">
        <f t="shared" si="33"/>
        <v>CP-BD1-F-1-T</v>
      </c>
      <c r="I561" s="48" t="str">
        <f>CONCATENATE(VLOOKUP(CONCATENATE(A561,"-",B561,"-",D561,"-",F561),'Activités par classe-leçon-nat'!G:H,2,0)," - ",E561)</f>
        <v>Apprendre les concepts de unité, dizaine, centaine, millier - Formalisation</v>
      </c>
      <c r="J561" s="48" t="str">
        <f>VLOOKUP(CONCATENATE($A561,"-",$B561,"-",$D561,"-",$F561),'Activités par classe-leçon-nat'!G:J,3,0)</f>
        <v>L'enfant doit savoir dire combien d'unités et de dizaines il y a dans un nombre</v>
      </c>
      <c r="K561" s="48" t="str">
        <f>VLOOKUP(G561,'Type Exo'!A:C,3,0)</f>
        <v>Un exercice à trous</v>
      </c>
      <c r="L561" s="48"/>
      <c r="M561" s="48">
        <f>IF(NOT(ISNA(VLOOKUP(CONCATENATE($H561,"-",$G561),'Question ClasseLeçonActTyprep'!$I:$L,4,0))), VLOOKUP(CONCATENATE($H561,"-",$G561),'Question ClasseLeçonActTyprep'!$I:$L,4,0), IF(NOT(ISNA(VLOOKUP(CONCATENATE(MID($H561,1,LEN($H561)-2),"--*",$G561),'Question ClasseLeçonActTyprep'!$I:$L,4,0))), VLOOKUP(CONCATENATE(MID($H561,1,LEN($H561)-2),"--*",$G561),'Question ClasseLeçonActTyprep'!$I:$L,4,0), IF(NOT(ISNA(VLOOKUP(CONCATENATE(MID($H561,1,LEN($H561)-4),"---*",$G561),'Question ClasseLeçonActTyprep'!$I:$L,4,0))), VLOOKUP(CONCATENATE(MID($H561,1,LEN($H561)-4),"---*",$G561),'Question ClasseLeçonActTyprep'!$I:$L,4,0), IF(NOT(ISNA(VLOOKUP(CONCATENATE(MID($H561,1,LEN($H561)-5),"----*",$G561),'Question ClasseLeçonActTyprep'!$I:$L,4,0))), VLOOKUP(CONCATENATE(MID($H561,1,LEN($H561)-6),"----*",$G561),'Question ClasseLeçonActTyprep'!$I:$L,4,0), 0))))</f>
        <v>0</v>
      </c>
      <c r="N561" s="86">
        <f t="shared" si="34"/>
        <v>0</v>
      </c>
      <c r="O561" s="93" t="str">
        <f t="shared" si="35"/>
        <v>INSERT INTO `activite_clnt` (nom, description, objectif, consigne, typrep, num_activite, fk_classe_id, fk_lesson_id, fk_natureactiv_id) VALUES ('Apprendre les concepts de unité, dizaine, centaine, millier - Formalisation', 'Un exercice à trous', 'L''enfant doit savoir dire combien d''unités et de dizaines il y a dans un nombre', '', 'T', '1', 'CP', 'BD1', 'F');</v>
      </c>
    </row>
    <row r="562" spans="1:15" s="87" customFormat="1" ht="58" x14ac:dyDescent="0.35">
      <c r="A562" s="12" t="s">
        <v>77</v>
      </c>
      <c r="B562" s="85" t="s">
        <v>807</v>
      </c>
      <c r="C562" s="9" t="str">
        <f t="shared" si="32"/>
        <v>CP-BD1</v>
      </c>
      <c r="D562" s="85" t="s">
        <v>640</v>
      </c>
      <c r="E562" s="85" t="str">
        <f>VLOOKUP(D562,'Phase apprent &amp; Nature activ'!A$11:B$14,2,0)</f>
        <v>Formalisation</v>
      </c>
      <c r="F562" s="85">
        <v>2</v>
      </c>
      <c r="G562" s="85" t="s">
        <v>735</v>
      </c>
      <c r="H562" s="85" t="str">
        <f t="shared" si="33"/>
        <v>CP-BD1-F-2-B1</v>
      </c>
      <c r="I562" s="48" t="str">
        <f>CONCATENATE(VLOOKUP(CONCATENATE(A562,"-",B562,"-",D562,"-",F562),'Activités par classe-leçon-nat'!G:H,2,0)," - ",E562)</f>
        <v>Apprendre les concepts de unité, dizaine, centaine, millier - Formalisation</v>
      </c>
      <c r="J562" s="48" t="str">
        <f>VLOOKUP(CONCATENATE($A562,"-",$B562,"-",$D562,"-",$F562),'Activités par classe-leçon-nat'!G:J,3,0)</f>
        <v>L'enfant doit savoir dire quel nombre est composé de X dizaines et Y unités</v>
      </c>
      <c r="K562" s="48" t="str">
        <f>VLOOKUP(G562,'Type Exo'!A:C,3,0)</f>
        <v>Exercice où il faut trouver la bonne réponse parmi 2 possibles</v>
      </c>
      <c r="L562" s="48"/>
      <c r="M562" s="48">
        <f>IF(NOT(ISNA(VLOOKUP(CONCATENATE($H562,"-",$G562),'Question ClasseLeçonActTyprep'!$I:$L,4,0))), VLOOKUP(CONCATENATE($H562,"-",$G562),'Question ClasseLeçonActTyprep'!$I:$L,4,0), IF(NOT(ISNA(VLOOKUP(CONCATENATE(MID($H562,1,LEN($H562)-2),"--*",$G562),'Question ClasseLeçonActTyprep'!$I:$L,4,0))), VLOOKUP(CONCATENATE(MID($H562,1,LEN($H562)-2),"--*",$G562),'Question ClasseLeçonActTyprep'!$I:$L,4,0), IF(NOT(ISNA(VLOOKUP(CONCATENATE(MID($H562,1,LEN($H562)-4),"---*",$G562),'Question ClasseLeçonActTyprep'!$I:$L,4,0))), VLOOKUP(CONCATENATE(MID($H562,1,LEN($H562)-4),"---*",$G562),'Question ClasseLeçonActTyprep'!$I:$L,4,0), IF(NOT(ISNA(VLOOKUP(CONCATENATE(MID($H562,1,LEN($H562)-5),"----*",$G562),'Question ClasseLeçonActTyprep'!$I:$L,4,0))), VLOOKUP(CONCATENATE(MID($H562,1,LEN($H562)-6),"----*",$G562),'Question ClasseLeçonActTyprep'!$I:$L,4,0), 0))))</f>
        <v>0</v>
      </c>
      <c r="N562" s="86">
        <f t="shared" si="34"/>
        <v>0</v>
      </c>
      <c r="O562" s="93" t="str">
        <f t="shared" si="35"/>
        <v>INSERT INTO `activite_clnt` (nom, description, objectif, consigne, typrep, num_activite, fk_classe_id, fk_lesson_id, fk_natureactiv_id) VALUES ('Apprendre les concepts de unité, dizaine, centaine, millier - Formalisation', 'Exercice où il faut trouver la bonne réponse parmi 2 possibles', 'L''enfant doit savoir dire quel nombre est composé de X dizaines et Y unités', '', 'B1', '2', 'CP', 'BD1', 'F');</v>
      </c>
    </row>
    <row r="563" spans="1:15" s="87" customFormat="1" ht="58" x14ac:dyDescent="0.35">
      <c r="A563" s="12" t="s">
        <v>77</v>
      </c>
      <c r="B563" s="85" t="s">
        <v>807</v>
      </c>
      <c r="C563" s="9" t="str">
        <f t="shared" si="32"/>
        <v>CP-BD1</v>
      </c>
      <c r="D563" s="85" t="s">
        <v>640</v>
      </c>
      <c r="E563" s="85" t="str">
        <f>VLOOKUP(D563,'Phase apprent &amp; Nature activ'!A$11:B$14,2,0)</f>
        <v>Formalisation</v>
      </c>
      <c r="F563" s="85">
        <v>2</v>
      </c>
      <c r="G563" s="85" t="s">
        <v>951</v>
      </c>
      <c r="H563" s="85" t="str">
        <f t="shared" si="33"/>
        <v>CP-BD1-F-2-B2</v>
      </c>
      <c r="I563" s="48" t="str">
        <f>CONCATENATE(VLOOKUP(CONCATENATE(A563,"-",B563,"-",D563,"-",F563),'Activités par classe-leçon-nat'!G:H,2,0)," - ",E563)</f>
        <v>Apprendre les concepts de unité, dizaine, centaine, millier - Formalisation</v>
      </c>
      <c r="J563" s="48" t="str">
        <f>VLOOKUP(CONCATENATE($A563,"-",$B563,"-",$D563,"-",$F563),'Activités par classe-leçon-nat'!G:J,3,0)</f>
        <v>L'enfant doit savoir dire quel nombre est composé de X dizaines et Y unités</v>
      </c>
      <c r="K563" s="48" t="str">
        <f>VLOOKUP(G563,'Type Exo'!A:C,3,0)</f>
        <v>Exercice où il faut trouver la bonne réponse parmi 2 possibles (question alternative)</v>
      </c>
      <c r="L563" s="48"/>
      <c r="M563" s="48">
        <f>IF(NOT(ISNA(VLOOKUP(CONCATENATE($H563,"-",$G563),'Question ClasseLeçonActTyprep'!$I:$L,4,0))), VLOOKUP(CONCATENATE($H563,"-",$G563),'Question ClasseLeçonActTyprep'!$I:$L,4,0), IF(NOT(ISNA(VLOOKUP(CONCATENATE(MID($H563,1,LEN($H563)-2),"--*",$G563),'Question ClasseLeçonActTyprep'!$I:$L,4,0))), VLOOKUP(CONCATENATE(MID($H563,1,LEN($H563)-2),"--*",$G563),'Question ClasseLeçonActTyprep'!$I:$L,4,0), IF(NOT(ISNA(VLOOKUP(CONCATENATE(MID($H563,1,LEN($H563)-4),"---*",$G563),'Question ClasseLeçonActTyprep'!$I:$L,4,0))), VLOOKUP(CONCATENATE(MID($H563,1,LEN($H563)-4),"---*",$G563),'Question ClasseLeçonActTyprep'!$I:$L,4,0), IF(NOT(ISNA(VLOOKUP(CONCATENATE(MID($H563,1,LEN($H563)-5),"----*",$G563),'Question ClasseLeçonActTyprep'!$I:$L,4,0))), VLOOKUP(CONCATENATE(MID($H563,1,LEN($H563)-6),"----*",$G563),'Question ClasseLeçonActTyprep'!$I:$L,4,0), 0))))</f>
        <v>0</v>
      </c>
      <c r="N563" s="86">
        <f t="shared" si="34"/>
        <v>0</v>
      </c>
      <c r="O563" s="93" t="str">
        <f t="shared" si="35"/>
        <v>INSERT INTO `activite_clnt` (nom, description, objectif, consigne, typrep, num_activite, fk_classe_id, fk_lesson_id, fk_natureactiv_id) VALUES ('Apprendre les concepts de unité, dizaine, centaine, millier - Formalisation', 'Exercice où il faut trouver la bonne réponse parmi 2 possibles (question alternative)', 'L''enfant doit savoir dire quel nombre est composé de X dizaines et Y unités', '', 'B2', '2', 'CP', 'BD1', 'F');</v>
      </c>
    </row>
    <row r="564" spans="1:15" s="87" customFormat="1" ht="58" x14ac:dyDescent="0.35">
      <c r="A564" s="12" t="s">
        <v>77</v>
      </c>
      <c r="B564" s="85" t="s">
        <v>807</v>
      </c>
      <c r="C564" s="9" t="str">
        <f t="shared" si="32"/>
        <v>CP-BD1</v>
      </c>
      <c r="D564" s="85" t="s">
        <v>640</v>
      </c>
      <c r="E564" s="85" t="str">
        <f>VLOOKUP(D564,'Phase apprent &amp; Nature activ'!A$11:B$14,2,0)</f>
        <v>Formalisation</v>
      </c>
      <c r="F564" s="85">
        <v>2</v>
      </c>
      <c r="G564" s="85" t="s">
        <v>952</v>
      </c>
      <c r="H564" s="85" t="str">
        <f t="shared" si="33"/>
        <v>CP-BD1-F-2-Q1</v>
      </c>
      <c r="I564" s="48" t="str">
        <f>CONCATENATE(VLOOKUP(CONCATENATE(A564,"-",B564,"-",D564,"-",F564),'Activités par classe-leçon-nat'!G:H,2,0)," - ",E564)</f>
        <v>Apprendre les concepts de unité, dizaine, centaine, millier - Formalisation</v>
      </c>
      <c r="J564" s="48" t="str">
        <f>VLOOKUP(CONCATENATE($A564,"-",$B564,"-",$D564,"-",$F564),'Activités par classe-leçon-nat'!G:J,3,0)</f>
        <v>L'enfant doit savoir dire quel nombre est composé de X dizaines et Y unités</v>
      </c>
      <c r="K564" s="48" t="str">
        <f>VLOOKUP(G564,'Type Exo'!A:C,3,0)</f>
        <v>Un exercice de type QCM</v>
      </c>
      <c r="L564" s="48"/>
      <c r="M564" s="48">
        <f>IF(NOT(ISNA(VLOOKUP(CONCATENATE($H564,"-",$G564),'Question ClasseLeçonActTyprep'!$I:$L,4,0))), VLOOKUP(CONCATENATE($H564,"-",$G564),'Question ClasseLeçonActTyprep'!$I:$L,4,0), IF(NOT(ISNA(VLOOKUP(CONCATENATE(MID($H564,1,LEN($H564)-2),"--*",$G564),'Question ClasseLeçonActTyprep'!$I:$L,4,0))), VLOOKUP(CONCATENATE(MID($H564,1,LEN($H564)-2),"--*",$G564),'Question ClasseLeçonActTyprep'!$I:$L,4,0), IF(NOT(ISNA(VLOOKUP(CONCATENATE(MID($H564,1,LEN($H564)-4),"---*",$G564),'Question ClasseLeçonActTyprep'!$I:$L,4,0))), VLOOKUP(CONCATENATE(MID($H564,1,LEN($H564)-4),"---*",$G564),'Question ClasseLeçonActTyprep'!$I:$L,4,0), IF(NOT(ISNA(VLOOKUP(CONCATENATE(MID($H564,1,LEN($H564)-5),"----*",$G564),'Question ClasseLeçonActTyprep'!$I:$L,4,0))), VLOOKUP(CONCATENATE(MID($H564,1,LEN($H564)-6),"----*",$G564),'Question ClasseLeçonActTyprep'!$I:$L,4,0), 0))))</f>
        <v>0</v>
      </c>
      <c r="N564" s="86">
        <f t="shared" si="34"/>
        <v>0</v>
      </c>
      <c r="O564" s="93" t="str">
        <f t="shared" si="35"/>
        <v>INSERT INTO `activite_clnt` (nom, description, objectif, consigne, typrep, num_activite, fk_classe_id, fk_lesson_id, fk_natureactiv_id) VALUES ('Apprendre les concepts de unité, dizaine, centaine, millier - Formalisation', 'Un exercice de type QCM', 'L''enfant doit savoir dire quel nombre est composé de X dizaines et Y unités', '', 'Q1', '2', 'CP', 'BD1', 'F');</v>
      </c>
    </row>
    <row r="565" spans="1:15" s="87" customFormat="1" ht="58" x14ac:dyDescent="0.35">
      <c r="A565" s="12" t="s">
        <v>77</v>
      </c>
      <c r="B565" s="85" t="s">
        <v>807</v>
      </c>
      <c r="C565" s="9" t="str">
        <f t="shared" si="32"/>
        <v>CP-BD1</v>
      </c>
      <c r="D565" s="85" t="s">
        <v>640</v>
      </c>
      <c r="E565" s="85" t="str">
        <f>VLOOKUP(D565,'Phase apprent &amp; Nature activ'!A$11:B$14,2,0)</f>
        <v>Formalisation</v>
      </c>
      <c r="F565" s="85">
        <v>2</v>
      </c>
      <c r="G565" s="85" t="s">
        <v>953</v>
      </c>
      <c r="H565" s="85" t="str">
        <f t="shared" si="33"/>
        <v>CP-BD1-F-2-Q2</v>
      </c>
      <c r="I565" s="48" t="str">
        <f>CONCATENATE(VLOOKUP(CONCATENATE(A565,"-",B565,"-",D565,"-",F565),'Activités par classe-leçon-nat'!G:H,2,0)," - ",E565)</f>
        <v>Apprendre les concepts de unité, dizaine, centaine, millier - Formalisation</v>
      </c>
      <c r="J565" s="48" t="str">
        <f>VLOOKUP(CONCATENATE($A565,"-",$B565,"-",$D565,"-",$F565),'Activités par classe-leçon-nat'!G:J,3,0)</f>
        <v>L'enfant doit savoir dire quel nombre est composé de X dizaines et Y unités</v>
      </c>
      <c r="K565" s="48" t="str">
        <f>VLOOKUP(G565,'Type Exo'!A:C,3,0)</f>
        <v>Un exercice de type QCM (question alternative / trouver l'intrus)</v>
      </c>
      <c r="L565" s="48"/>
      <c r="M565" s="48">
        <f>IF(NOT(ISNA(VLOOKUP(CONCATENATE($H565,"-",$G565),'Question ClasseLeçonActTyprep'!$I:$L,4,0))), VLOOKUP(CONCATENATE($H565,"-",$G565),'Question ClasseLeçonActTyprep'!$I:$L,4,0), IF(NOT(ISNA(VLOOKUP(CONCATENATE(MID($H565,1,LEN($H565)-2),"--*",$G565),'Question ClasseLeçonActTyprep'!$I:$L,4,0))), VLOOKUP(CONCATENATE(MID($H565,1,LEN($H565)-2),"--*",$G565),'Question ClasseLeçonActTyprep'!$I:$L,4,0), IF(NOT(ISNA(VLOOKUP(CONCATENATE(MID($H565,1,LEN($H565)-4),"---*",$G565),'Question ClasseLeçonActTyprep'!$I:$L,4,0))), VLOOKUP(CONCATENATE(MID($H565,1,LEN($H565)-4),"---*",$G565),'Question ClasseLeçonActTyprep'!$I:$L,4,0), IF(NOT(ISNA(VLOOKUP(CONCATENATE(MID($H565,1,LEN($H565)-5),"----*",$G565),'Question ClasseLeçonActTyprep'!$I:$L,4,0))), VLOOKUP(CONCATENATE(MID($H565,1,LEN($H565)-6),"----*",$G565),'Question ClasseLeçonActTyprep'!$I:$L,4,0), 0))))</f>
        <v>0</v>
      </c>
      <c r="N565" s="86">
        <f t="shared" si="34"/>
        <v>0</v>
      </c>
      <c r="O565" s="93" t="str">
        <f t="shared" si="35"/>
        <v>INSERT INTO `activite_clnt` (nom, description, objectif, consigne, typrep, num_activite, fk_classe_id, fk_lesson_id, fk_natureactiv_id) VALUES ('Apprendre les concepts de unité, dizaine, centaine, millier - Formalisation', 'Un exercice de type QCM (question alternative / trouver l''intrus)', 'L''enfant doit savoir dire quel nombre est composé de X dizaines et Y unités', '', 'Q2', '2', 'CP', 'BD1', 'F');</v>
      </c>
    </row>
    <row r="566" spans="1:15" s="87" customFormat="1" ht="58" x14ac:dyDescent="0.35">
      <c r="A566" s="12" t="s">
        <v>77</v>
      </c>
      <c r="B566" s="85" t="s">
        <v>807</v>
      </c>
      <c r="C566" s="9" t="str">
        <f t="shared" si="32"/>
        <v>CP-BD1</v>
      </c>
      <c r="D566" s="85" t="s">
        <v>640</v>
      </c>
      <c r="E566" s="85" t="str">
        <f>VLOOKUP(D566,'Phase apprent &amp; Nature activ'!A$11:B$14,2,0)</f>
        <v>Formalisation</v>
      </c>
      <c r="F566" s="85">
        <v>2</v>
      </c>
      <c r="G566" s="85" t="s">
        <v>87</v>
      </c>
      <c r="H566" s="85" t="str">
        <f t="shared" si="33"/>
        <v>CP-BD1-F-2-M</v>
      </c>
      <c r="I566" s="48" t="str">
        <f>CONCATENATE(VLOOKUP(CONCATENATE(A566,"-",B566,"-",D566,"-",F566),'Activités par classe-leçon-nat'!G:H,2,0)," - ",E566)</f>
        <v>Apprendre les concepts de unité, dizaine, centaine, millier - Formalisation</v>
      </c>
      <c r="J566" s="48" t="str">
        <f>VLOOKUP(CONCATENATE($A566,"-",$B566,"-",$D566,"-",$F566),'Activités par classe-leçon-nat'!G:J,3,0)</f>
        <v>L'enfant doit savoir dire quel nombre est composé de X dizaines et Y unités</v>
      </c>
      <c r="K566" s="48" t="str">
        <f>VLOOKUP(G566,'Type Exo'!A:C,3,0)</f>
        <v>Un exercice de type Memory</v>
      </c>
      <c r="L566" s="48"/>
      <c r="M566" s="48">
        <f>IF(NOT(ISNA(VLOOKUP(CONCATENATE($H566,"-",$G566),'Question ClasseLeçonActTyprep'!$I:$L,4,0))), VLOOKUP(CONCATENATE($H566,"-",$G566),'Question ClasseLeçonActTyprep'!$I:$L,4,0), IF(NOT(ISNA(VLOOKUP(CONCATENATE(MID($H566,1,LEN($H566)-2),"--*",$G566),'Question ClasseLeçonActTyprep'!$I:$L,4,0))), VLOOKUP(CONCATENATE(MID($H566,1,LEN($H566)-2),"--*",$G566),'Question ClasseLeçonActTyprep'!$I:$L,4,0), IF(NOT(ISNA(VLOOKUP(CONCATENATE(MID($H566,1,LEN($H566)-4),"---*",$G566),'Question ClasseLeçonActTyprep'!$I:$L,4,0))), VLOOKUP(CONCATENATE(MID($H566,1,LEN($H566)-4),"---*",$G566),'Question ClasseLeçonActTyprep'!$I:$L,4,0), IF(NOT(ISNA(VLOOKUP(CONCATENATE(MID($H566,1,LEN($H566)-5),"----*",$G566),'Question ClasseLeçonActTyprep'!$I:$L,4,0))), VLOOKUP(CONCATENATE(MID($H566,1,LEN($H566)-6),"----*",$G566),'Question ClasseLeçonActTyprep'!$I:$L,4,0), 0))))</f>
        <v>0</v>
      </c>
      <c r="N566" s="86">
        <f t="shared" si="34"/>
        <v>0</v>
      </c>
      <c r="O566" s="93" t="str">
        <f t="shared" si="35"/>
        <v>INSERT INTO `activite_clnt` (nom, description, objectif, consigne, typrep, num_activite, fk_classe_id, fk_lesson_id, fk_natureactiv_id) VALUES ('Apprendre les concepts de unité, dizaine, centaine, millier - Formalisation', 'Un exercice de type Memory', 'L''enfant doit savoir dire quel nombre est composé de X dizaines et Y unités', '', 'M', '2', 'CP', 'BD1', 'F');</v>
      </c>
    </row>
    <row r="567" spans="1:15" s="87" customFormat="1" ht="58" x14ac:dyDescent="0.35">
      <c r="A567" s="12" t="s">
        <v>77</v>
      </c>
      <c r="B567" s="85" t="s">
        <v>807</v>
      </c>
      <c r="C567" s="9" t="str">
        <f t="shared" si="32"/>
        <v>CP-BD1</v>
      </c>
      <c r="D567" s="85" t="s">
        <v>640</v>
      </c>
      <c r="E567" s="85" t="str">
        <f>VLOOKUP(D567,'Phase apprent &amp; Nature activ'!A$11:B$14,2,0)</f>
        <v>Formalisation</v>
      </c>
      <c r="F567" s="85">
        <v>2</v>
      </c>
      <c r="G567" s="85" t="s">
        <v>628</v>
      </c>
      <c r="H567" s="85" t="str">
        <f t="shared" si="33"/>
        <v>CP-BD1-F-2-P</v>
      </c>
      <c r="I567" s="48" t="str">
        <f>CONCATENATE(VLOOKUP(CONCATENATE(A567,"-",B567,"-",D567,"-",F567),'Activités par classe-leçon-nat'!G:H,2,0)," - ",E567)</f>
        <v>Apprendre les concepts de unité, dizaine, centaine, millier - Formalisation</v>
      </c>
      <c r="J567" s="48" t="str">
        <f>VLOOKUP(CONCATENATE($A567,"-",$B567,"-",$D567,"-",$F567),'Activités par classe-leçon-nat'!G:J,3,0)</f>
        <v>L'enfant doit savoir dire quel nombre est composé de X dizaines et Y unités</v>
      </c>
      <c r="K567" s="48" t="str">
        <f>VLOOKUP(G567,'Type Exo'!A:C,3,0)</f>
        <v>Un exercice où il faut relier des items entre eux par paire</v>
      </c>
      <c r="L567" s="48"/>
      <c r="M567" s="48">
        <f>IF(NOT(ISNA(VLOOKUP(CONCATENATE($H567,"-",$G567),'Question ClasseLeçonActTyprep'!$I:$L,4,0))), VLOOKUP(CONCATENATE($H567,"-",$G567),'Question ClasseLeçonActTyprep'!$I:$L,4,0), IF(NOT(ISNA(VLOOKUP(CONCATENATE(MID($H567,1,LEN($H567)-2),"--*",$G567),'Question ClasseLeçonActTyprep'!$I:$L,4,0))), VLOOKUP(CONCATENATE(MID($H567,1,LEN($H567)-2),"--*",$G567),'Question ClasseLeçonActTyprep'!$I:$L,4,0), IF(NOT(ISNA(VLOOKUP(CONCATENATE(MID($H567,1,LEN($H567)-4),"---*",$G567),'Question ClasseLeçonActTyprep'!$I:$L,4,0))), VLOOKUP(CONCATENATE(MID($H567,1,LEN($H567)-4),"---*",$G567),'Question ClasseLeçonActTyprep'!$I:$L,4,0), IF(NOT(ISNA(VLOOKUP(CONCATENATE(MID($H567,1,LEN($H567)-5),"----*",$G567),'Question ClasseLeçonActTyprep'!$I:$L,4,0))), VLOOKUP(CONCATENATE(MID($H567,1,LEN($H567)-6),"----*",$G567),'Question ClasseLeçonActTyprep'!$I:$L,4,0), 0))))</f>
        <v>0</v>
      </c>
      <c r="N567" s="86">
        <f t="shared" si="34"/>
        <v>0</v>
      </c>
      <c r="O567" s="93" t="str">
        <f t="shared" si="35"/>
        <v>INSERT INTO `activite_clnt` (nom, description, objectif, consigne, typrep, num_activite, fk_classe_id, fk_lesson_id, fk_natureactiv_id) VALUES ('Apprendre les concepts de unité, dizaine, centaine, millier - Formalisation', 'Un exercice où il faut relier des items entre eux par paire', 'L''enfant doit savoir dire quel nombre est composé de X dizaines et Y unités', '', 'P', '2', 'CP', 'BD1', 'F');</v>
      </c>
    </row>
    <row r="568" spans="1:15" s="87" customFormat="1" ht="58" x14ac:dyDescent="0.35">
      <c r="A568" s="12" t="s">
        <v>77</v>
      </c>
      <c r="B568" s="85" t="s">
        <v>807</v>
      </c>
      <c r="C568" s="9" t="str">
        <f t="shared" si="32"/>
        <v>CP-BD1</v>
      </c>
      <c r="D568" s="85" t="s">
        <v>640</v>
      </c>
      <c r="E568" s="85" t="str">
        <f>VLOOKUP(D568,'Phase apprent &amp; Nature activ'!A$11:B$14,2,0)</f>
        <v>Formalisation</v>
      </c>
      <c r="F568" s="85">
        <v>2</v>
      </c>
      <c r="G568" s="85" t="s">
        <v>835</v>
      </c>
      <c r="H568" s="85" t="str">
        <f t="shared" si="33"/>
        <v>CP-BD1-F-2-T</v>
      </c>
      <c r="I568" s="48" t="str">
        <f>CONCATENATE(VLOOKUP(CONCATENATE(A568,"-",B568,"-",D568,"-",F568),'Activités par classe-leçon-nat'!G:H,2,0)," - ",E568)</f>
        <v>Apprendre les concepts de unité, dizaine, centaine, millier - Formalisation</v>
      </c>
      <c r="J568" s="48" t="str">
        <f>VLOOKUP(CONCATENATE($A568,"-",$B568,"-",$D568,"-",$F568),'Activités par classe-leçon-nat'!G:J,3,0)</f>
        <v>L'enfant doit savoir dire quel nombre est composé de X dizaines et Y unités</v>
      </c>
      <c r="K568" s="48" t="str">
        <f>VLOOKUP(G568,'Type Exo'!A:C,3,0)</f>
        <v>Un exercice à trous</v>
      </c>
      <c r="L568" s="48"/>
      <c r="M568" s="48">
        <f>IF(NOT(ISNA(VLOOKUP(CONCATENATE($H568,"-",$G568),'Question ClasseLeçonActTyprep'!$I:$L,4,0))), VLOOKUP(CONCATENATE($H568,"-",$G568),'Question ClasseLeçonActTyprep'!$I:$L,4,0), IF(NOT(ISNA(VLOOKUP(CONCATENATE(MID($H568,1,LEN($H568)-2),"--*",$G568),'Question ClasseLeçonActTyprep'!$I:$L,4,0))), VLOOKUP(CONCATENATE(MID($H568,1,LEN($H568)-2),"--*",$G568),'Question ClasseLeçonActTyprep'!$I:$L,4,0), IF(NOT(ISNA(VLOOKUP(CONCATENATE(MID($H568,1,LEN($H568)-4),"---*",$G568),'Question ClasseLeçonActTyprep'!$I:$L,4,0))), VLOOKUP(CONCATENATE(MID($H568,1,LEN($H568)-4),"---*",$G568),'Question ClasseLeçonActTyprep'!$I:$L,4,0), IF(NOT(ISNA(VLOOKUP(CONCATENATE(MID($H568,1,LEN($H568)-5),"----*",$G568),'Question ClasseLeçonActTyprep'!$I:$L,4,0))), VLOOKUP(CONCATENATE(MID($H568,1,LEN($H568)-6),"----*",$G568),'Question ClasseLeçonActTyprep'!$I:$L,4,0), 0))))</f>
        <v>0</v>
      </c>
      <c r="N568" s="86">
        <f t="shared" si="34"/>
        <v>0</v>
      </c>
      <c r="O568" s="93" t="str">
        <f t="shared" si="35"/>
        <v>INSERT INTO `activite_clnt` (nom, description, objectif, consigne, typrep, num_activite, fk_classe_id, fk_lesson_id, fk_natureactiv_id) VALUES ('Apprendre les concepts de unité, dizaine, centaine, millier - Formalisation', 'Un exercice à trous', 'L''enfant doit savoir dire quel nombre est composé de X dizaines et Y unités', '', 'T', '2', 'CP', 'BD1', 'F');</v>
      </c>
    </row>
    <row r="569" spans="1:15" s="6" customFormat="1" ht="58" x14ac:dyDescent="0.35">
      <c r="A569" s="12" t="s">
        <v>77</v>
      </c>
      <c r="B569" s="85" t="s">
        <v>815</v>
      </c>
      <c r="C569" s="9" t="str">
        <f t="shared" si="32"/>
        <v>CP-AD1</v>
      </c>
      <c r="D569" s="85" t="s">
        <v>637</v>
      </c>
      <c r="E569" s="85" t="str">
        <f>VLOOKUP(D569,'Phase apprent &amp; Nature activ'!A$11:B$14,2,0)</f>
        <v>Introduction/Initiation</v>
      </c>
      <c r="F569" s="85">
        <v>1</v>
      </c>
      <c r="G569" s="85" t="s">
        <v>735</v>
      </c>
      <c r="H569" s="85" t="str">
        <f t="shared" si="33"/>
        <v>CP-AD1-I-1-B1</v>
      </c>
      <c r="I569" s="48" t="str">
        <f>CONCATENATE(VLOOKUP(CONCATENATE(A569,"-",B569,"-",D569,"-",F569),'Activités par classe-leçon-nat'!G:H,2,0)," - ",E569)</f>
        <v>Apprendre que l'addition +1 revient à déterminer le suivant - Introduction/Initiation</v>
      </c>
      <c r="J569" s="48">
        <f>VLOOKUP(CONCATENATE($A569,"-",$B569,"-",$D569,"-",$F569),'Activités par classe-leçon-nat'!G:J,3,0)</f>
        <v>0</v>
      </c>
      <c r="K569" s="48" t="str">
        <f>VLOOKUP(G569,'Type Exo'!A:C,3,0)</f>
        <v>Exercice où il faut trouver la bonne réponse parmi 2 possibles</v>
      </c>
      <c r="L569" s="48"/>
      <c r="M569" s="48">
        <f>IF(NOT(ISNA(VLOOKUP(CONCATENATE($H569,"-",$G569),'Question ClasseLeçonActTyprep'!$I:$L,4,0))), VLOOKUP(CONCATENATE($H569,"-",$G569),'Question ClasseLeçonActTyprep'!$I:$L,4,0), IF(NOT(ISNA(VLOOKUP(CONCATENATE(MID($H569,1,LEN($H569)-2),"--*",$G569),'Question ClasseLeçonActTyprep'!$I:$L,4,0))), VLOOKUP(CONCATENATE(MID($H569,1,LEN($H569)-2),"--*",$G569),'Question ClasseLeçonActTyprep'!$I:$L,4,0), IF(NOT(ISNA(VLOOKUP(CONCATENATE(MID($H569,1,LEN($H569)-4),"---*",$G569),'Question ClasseLeçonActTyprep'!$I:$L,4,0))), VLOOKUP(CONCATENATE(MID($H569,1,LEN($H569)-4),"---*",$G569),'Question ClasseLeçonActTyprep'!$I:$L,4,0), IF(NOT(ISNA(VLOOKUP(CONCATENATE(MID($H569,1,LEN($H569)-5),"----*",$G569),'Question ClasseLeçonActTyprep'!$I:$L,4,0))), VLOOKUP(CONCATENATE(MID($H569,1,LEN($H569)-6),"----*",$G569),'Question ClasseLeçonActTyprep'!$I:$L,4,0), 0))))</f>
        <v>0</v>
      </c>
      <c r="N569" s="86">
        <f t="shared" si="34"/>
        <v>0</v>
      </c>
      <c r="O569" s="93" t="str">
        <f t="shared" si="35"/>
        <v>INSERT INTO `activite_clnt` (nom, description, objectif, consigne, typrep, num_activite, fk_classe_id, fk_lesson_id, fk_natureactiv_id) VALUES ('Apprendre que l''addition +1 revient à déterminer le suivant - Introduction/Initiation', 'Exercice où il faut trouver la bonne réponse parmi 2 possibles', '0', '', 'B1', '1', 'CP', 'AD1', 'I');</v>
      </c>
    </row>
    <row r="570" spans="1:15" s="6" customFormat="1" ht="58" x14ac:dyDescent="0.35">
      <c r="A570" s="12" t="s">
        <v>77</v>
      </c>
      <c r="B570" s="85" t="s">
        <v>815</v>
      </c>
      <c r="C570" s="9" t="str">
        <f t="shared" si="32"/>
        <v>CP-AD1</v>
      </c>
      <c r="D570" s="85" t="s">
        <v>637</v>
      </c>
      <c r="E570" s="85" t="str">
        <f>VLOOKUP(D570,'Phase apprent &amp; Nature activ'!A$11:B$14,2,0)</f>
        <v>Introduction/Initiation</v>
      </c>
      <c r="F570" s="85">
        <v>1</v>
      </c>
      <c r="G570" s="85" t="s">
        <v>951</v>
      </c>
      <c r="H570" s="85" t="str">
        <f t="shared" si="33"/>
        <v>CP-AD1-I-1-B2</v>
      </c>
      <c r="I570" s="48" t="str">
        <f>CONCATENATE(VLOOKUP(CONCATENATE(A570,"-",B570,"-",D570,"-",F570),'Activités par classe-leçon-nat'!G:H,2,0)," - ",E570)</f>
        <v>Apprendre que l'addition +1 revient à déterminer le suivant - Introduction/Initiation</v>
      </c>
      <c r="J570" s="48">
        <f>VLOOKUP(CONCATENATE($A570,"-",$B570,"-",$D570,"-",$F570),'Activités par classe-leçon-nat'!G:J,3,0)</f>
        <v>0</v>
      </c>
      <c r="K570" s="48" t="str">
        <f>VLOOKUP(G570,'Type Exo'!A:C,3,0)</f>
        <v>Exercice où il faut trouver la bonne réponse parmi 2 possibles (question alternative)</v>
      </c>
      <c r="L570" s="48"/>
      <c r="M570" s="48">
        <f>IF(NOT(ISNA(VLOOKUP(CONCATENATE($H570,"-",$G570),'Question ClasseLeçonActTyprep'!$I:$L,4,0))), VLOOKUP(CONCATENATE($H570,"-",$G570),'Question ClasseLeçonActTyprep'!$I:$L,4,0), IF(NOT(ISNA(VLOOKUP(CONCATENATE(MID($H570,1,LEN($H570)-2),"--*",$G570),'Question ClasseLeçonActTyprep'!$I:$L,4,0))), VLOOKUP(CONCATENATE(MID($H570,1,LEN($H570)-2),"--*",$G570),'Question ClasseLeçonActTyprep'!$I:$L,4,0), IF(NOT(ISNA(VLOOKUP(CONCATENATE(MID($H570,1,LEN($H570)-4),"---*",$G570),'Question ClasseLeçonActTyprep'!$I:$L,4,0))), VLOOKUP(CONCATENATE(MID($H570,1,LEN($H570)-4),"---*",$G570),'Question ClasseLeçonActTyprep'!$I:$L,4,0), IF(NOT(ISNA(VLOOKUP(CONCATENATE(MID($H570,1,LEN($H570)-5),"----*",$G570),'Question ClasseLeçonActTyprep'!$I:$L,4,0))), VLOOKUP(CONCATENATE(MID($H570,1,LEN($H570)-6),"----*",$G570),'Question ClasseLeçonActTyprep'!$I:$L,4,0), 0))))</f>
        <v>0</v>
      </c>
      <c r="N570" s="86">
        <f t="shared" si="34"/>
        <v>0</v>
      </c>
      <c r="O570" s="93" t="str">
        <f t="shared" si="35"/>
        <v>INSERT INTO `activite_clnt` (nom, description, objectif, consigne, typrep, num_activite, fk_classe_id, fk_lesson_id, fk_natureactiv_id) VALUES ('Apprendre que l''addition +1 revient à déterminer le suivant - Introduction/Initiation', 'Exercice où il faut trouver la bonne réponse parmi 2 possibles (question alternative)', '0', '', 'B2', '1', 'CP', 'AD1', 'I');</v>
      </c>
    </row>
    <row r="571" spans="1:15" s="6" customFormat="1" ht="43.5" x14ac:dyDescent="0.35">
      <c r="A571" s="12" t="s">
        <v>77</v>
      </c>
      <c r="B571" s="85" t="s">
        <v>815</v>
      </c>
      <c r="C571" s="9" t="str">
        <f t="shared" si="32"/>
        <v>CP-AD1</v>
      </c>
      <c r="D571" s="85" t="s">
        <v>637</v>
      </c>
      <c r="E571" s="85" t="str">
        <f>VLOOKUP(D571,'Phase apprent &amp; Nature activ'!A$11:B$14,2,0)</f>
        <v>Introduction/Initiation</v>
      </c>
      <c r="F571" s="85">
        <v>1</v>
      </c>
      <c r="G571" s="85" t="s">
        <v>952</v>
      </c>
      <c r="H571" s="85" t="str">
        <f t="shared" si="33"/>
        <v>CP-AD1-I-1-Q1</v>
      </c>
      <c r="I571" s="48" t="str">
        <f>CONCATENATE(VLOOKUP(CONCATENATE(A571,"-",B571,"-",D571,"-",F571),'Activités par classe-leçon-nat'!G:H,2,0)," - ",E571)</f>
        <v>Apprendre que l'addition +1 revient à déterminer le suivant - Introduction/Initiation</v>
      </c>
      <c r="J571" s="48">
        <f>VLOOKUP(CONCATENATE($A571,"-",$B571,"-",$D571,"-",$F571),'Activités par classe-leçon-nat'!G:J,3,0)</f>
        <v>0</v>
      </c>
      <c r="K571" s="48" t="str">
        <f>VLOOKUP(G571,'Type Exo'!A:C,3,0)</f>
        <v>Un exercice de type QCM</v>
      </c>
      <c r="L571" s="48"/>
      <c r="M571" s="48">
        <f>IF(NOT(ISNA(VLOOKUP(CONCATENATE($H571,"-",$G571),'Question ClasseLeçonActTyprep'!$I:$L,4,0))), VLOOKUP(CONCATENATE($H571,"-",$G571),'Question ClasseLeçonActTyprep'!$I:$L,4,0), IF(NOT(ISNA(VLOOKUP(CONCATENATE(MID($H571,1,LEN($H571)-2),"--*",$G571),'Question ClasseLeçonActTyprep'!$I:$L,4,0))), VLOOKUP(CONCATENATE(MID($H571,1,LEN($H571)-2),"--*",$G571),'Question ClasseLeçonActTyprep'!$I:$L,4,0), IF(NOT(ISNA(VLOOKUP(CONCATENATE(MID($H571,1,LEN($H571)-4),"---*",$G571),'Question ClasseLeçonActTyprep'!$I:$L,4,0))), VLOOKUP(CONCATENATE(MID($H571,1,LEN($H571)-4),"---*",$G571),'Question ClasseLeçonActTyprep'!$I:$L,4,0), IF(NOT(ISNA(VLOOKUP(CONCATENATE(MID($H571,1,LEN($H571)-5),"----*",$G571),'Question ClasseLeçonActTyprep'!$I:$L,4,0))), VLOOKUP(CONCATENATE(MID($H571,1,LEN($H571)-6),"----*",$G571),'Question ClasseLeçonActTyprep'!$I:$L,4,0), 0))))</f>
        <v>0</v>
      </c>
      <c r="N571" s="86">
        <f t="shared" si="34"/>
        <v>0</v>
      </c>
      <c r="O571" s="93" t="str">
        <f t="shared" si="35"/>
        <v>INSERT INTO `activite_clnt` (nom, description, objectif, consigne, typrep, num_activite, fk_classe_id, fk_lesson_id, fk_natureactiv_id) VALUES ('Apprendre que l''addition +1 revient à déterminer le suivant - Introduction/Initiation', 'Un exercice de type QCM', '0', '', 'Q1', '1', 'CP', 'AD1', 'I');</v>
      </c>
    </row>
    <row r="572" spans="1:15" s="6" customFormat="1" ht="58" x14ac:dyDescent="0.35">
      <c r="A572" s="12" t="s">
        <v>77</v>
      </c>
      <c r="B572" s="85" t="s">
        <v>815</v>
      </c>
      <c r="C572" s="9" t="str">
        <f t="shared" si="32"/>
        <v>CP-AD1</v>
      </c>
      <c r="D572" s="85" t="s">
        <v>637</v>
      </c>
      <c r="E572" s="85" t="str">
        <f>VLOOKUP(D572,'Phase apprent &amp; Nature activ'!A$11:B$14,2,0)</f>
        <v>Introduction/Initiation</v>
      </c>
      <c r="F572" s="85">
        <v>1</v>
      </c>
      <c r="G572" s="85" t="s">
        <v>953</v>
      </c>
      <c r="H572" s="85" t="str">
        <f t="shared" si="33"/>
        <v>CP-AD1-I-1-Q2</v>
      </c>
      <c r="I572" s="48" t="str">
        <f>CONCATENATE(VLOOKUP(CONCATENATE(A572,"-",B572,"-",D572,"-",F572),'Activités par classe-leçon-nat'!G:H,2,0)," - ",E572)</f>
        <v>Apprendre que l'addition +1 revient à déterminer le suivant - Introduction/Initiation</v>
      </c>
      <c r="J572" s="48">
        <f>VLOOKUP(CONCATENATE($A572,"-",$B572,"-",$D572,"-",$F572),'Activités par classe-leçon-nat'!G:J,3,0)</f>
        <v>0</v>
      </c>
      <c r="K572" s="48" t="str">
        <f>VLOOKUP(G572,'Type Exo'!A:C,3,0)</f>
        <v>Un exercice de type QCM (question alternative / trouver l'intrus)</v>
      </c>
      <c r="L572" s="48"/>
      <c r="M572" s="48">
        <f>IF(NOT(ISNA(VLOOKUP(CONCATENATE($H572,"-",$G572),'Question ClasseLeçonActTyprep'!$I:$L,4,0))), VLOOKUP(CONCATENATE($H572,"-",$G572),'Question ClasseLeçonActTyprep'!$I:$L,4,0), IF(NOT(ISNA(VLOOKUP(CONCATENATE(MID($H572,1,LEN($H572)-2),"--*",$G572),'Question ClasseLeçonActTyprep'!$I:$L,4,0))), VLOOKUP(CONCATENATE(MID($H572,1,LEN($H572)-2),"--*",$G572),'Question ClasseLeçonActTyprep'!$I:$L,4,0), IF(NOT(ISNA(VLOOKUP(CONCATENATE(MID($H572,1,LEN($H572)-4),"---*",$G572),'Question ClasseLeçonActTyprep'!$I:$L,4,0))), VLOOKUP(CONCATENATE(MID($H572,1,LEN($H572)-4),"---*",$G572),'Question ClasseLeçonActTyprep'!$I:$L,4,0), IF(NOT(ISNA(VLOOKUP(CONCATENATE(MID($H572,1,LEN($H572)-5),"----*",$G572),'Question ClasseLeçonActTyprep'!$I:$L,4,0))), VLOOKUP(CONCATENATE(MID($H572,1,LEN($H572)-6),"----*",$G572),'Question ClasseLeçonActTyprep'!$I:$L,4,0), 0))))</f>
        <v>0</v>
      </c>
      <c r="N572" s="86">
        <f t="shared" si="34"/>
        <v>0</v>
      </c>
      <c r="O572" s="93" t="str">
        <f t="shared" si="35"/>
        <v>INSERT INTO `activite_clnt` (nom, description, objectif, consigne, typrep, num_activite, fk_classe_id, fk_lesson_id, fk_natureactiv_id) VALUES ('Apprendre que l''addition +1 revient à déterminer le suivant - Introduction/Initiation', 'Un exercice de type QCM (question alternative / trouver l''intrus)', '0', '', 'Q2', '1', 'CP', 'AD1', 'I');</v>
      </c>
    </row>
    <row r="573" spans="1:15" s="6" customFormat="1" ht="43.5" x14ac:dyDescent="0.35">
      <c r="A573" s="12" t="s">
        <v>77</v>
      </c>
      <c r="B573" s="85" t="s">
        <v>815</v>
      </c>
      <c r="C573" s="9" t="str">
        <f t="shared" si="32"/>
        <v>CP-AD1</v>
      </c>
      <c r="D573" s="85" t="s">
        <v>637</v>
      </c>
      <c r="E573" s="85" t="str">
        <f>VLOOKUP(D573,'Phase apprent &amp; Nature activ'!A$11:B$14,2,0)</f>
        <v>Introduction/Initiation</v>
      </c>
      <c r="F573" s="85">
        <v>1</v>
      </c>
      <c r="G573" s="85" t="s">
        <v>628</v>
      </c>
      <c r="H573" s="85" t="str">
        <f t="shared" si="33"/>
        <v>CP-AD1-I-1-P</v>
      </c>
      <c r="I573" s="48" t="str">
        <f>CONCATENATE(VLOOKUP(CONCATENATE(A573,"-",B573,"-",D573,"-",F573),'Activités par classe-leçon-nat'!G:H,2,0)," - ",E573)</f>
        <v>Apprendre que l'addition +1 revient à déterminer le suivant - Introduction/Initiation</v>
      </c>
      <c r="J573" s="48">
        <f>VLOOKUP(CONCATENATE($A573,"-",$B573,"-",$D573,"-",$F573),'Activités par classe-leçon-nat'!G:J,3,0)</f>
        <v>0</v>
      </c>
      <c r="K573" s="48" t="str">
        <f>VLOOKUP(G573,'Type Exo'!A:C,3,0)</f>
        <v>Un exercice où il faut relier des items entre eux par paire</v>
      </c>
      <c r="L573" s="48"/>
      <c r="M573" s="48">
        <f>IF(NOT(ISNA(VLOOKUP(CONCATENATE($H573,"-",$G573),'Question ClasseLeçonActTyprep'!$I:$L,4,0))), VLOOKUP(CONCATENATE($H573,"-",$G573),'Question ClasseLeçonActTyprep'!$I:$L,4,0), IF(NOT(ISNA(VLOOKUP(CONCATENATE(MID($H573,1,LEN($H573)-2),"--*",$G573),'Question ClasseLeçonActTyprep'!$I:$L,4,0))), VLOOKUP(CONCATENATE(MID($H573,1,LEN($H573)-2),"--*",$G573),'Question ClasseLeçonActTyprep'!$I:$L,4,0), IF(NOT(ISNA(VLOOKUP(CONCATENATE(MID($H573,1,LEN($H573)-4),"---*",$G573),'Question ClasseLeçonActTyprep'!$I:$L,4,0))), VLOOKUP(CONCATENATE(MID($H573,1,LEN($H573)-4),"---*",$G573),'Question ClasseLeçonActTyprep'!$I:$L,4,0), IF(NOT(ISNA(VLOOKUP(CONCATENATE(MID($H573,1,LEN($H573)-5),"----*",$G573),'Question ClasseLeçonActTyprep'!$I:$L,4,0))), VLOOKUP(CONCATENATE(MID($H573,1,LEN($H573)-6),"----*",$G573),'Question ClasseLeçonActTyprep'!$I:$L,4,0), 0))))</f>
        <v>0</v>
      </c>
      <c r="N573" s="86">
        <f t="shared" si="34"/>
        <v>0</v>
      </c>
      <c r="O573" s="93" t="str">
        <f t="shared" si="35"/>
        <v>INSERT INTO `activite_clnt` (nom, description, objectif, consigne, typrep, num_activite, fk_classe_id, fk_lesson_id, fk_natureactiv_id) VALUES ('Apprendre que l''addition +1 revient à déterminer le suivant - Introduction/Initiation', 'Un exercice où il faut relier des items entre eux par paire', '0', '', 'P', '1', 'CP', 'AD1', 'I');</v>
      </c>
    </row>
    <row r="574" spans="1:15" s="6" customFormat="1" ht="43.5" x14ac:dyDescent="0.35">
      <c r="A574" s="12" t="s">
        <v>77</v>
      </c>
      <c r="B574" s="85" t="s">
        <v>815</v>
      </c>
      <c r="C574" s="9" t="str">
        <f t="shared" si="32"/>
        <v>CP-AD1</v>
      </c>
      <c r="D574" s="85" t="s">
        <v>637</v>
      </c>
      <c r="E574" s="85" t="str">
        <f>VLOOKUP(D574,'Phase apprent &amp; Nature activ'!A$11:B$14,2,0)</f>
        <v>Introduction/Initiation</v>
      </c>
      <c r="F574" s="85">
        <v>1</v>
      </c>
      <c r="G574" s="85" t="s">
        <v>87</v>
      </c>
      <c r="H574" s="85" t="str">
        <f t="shared" si="33"/>
        <v>CP-AD1-I-1-M</v>
      </c>
      <c r="I574" s="48" t="str">
        <f>CONCATENATE(VLOOKUP(CONCATENATE(A574,"-",B574,"-",D574,"-",F574),'Activités par classe-leçon-nat'!G:H,2,0)," - ",E574)</f>
        <v>Apprendre que l'addition +1 revient à déterminer le suivant - Introduction/Initiation</v>
      </c>
      <c r="J574" s="48">
        <f>VLOOKUP(CONCATENATE($A574,"-",$B574,"-",$D574,"-",$F574),'Activités par classe-leçon-nat'!G:J,3,0)</f>
        <v>0</v>
      </c>
      <c r="K574" s="48" t="str">
        <f>VLOOKUP(G574,'Type Exo'!A:C,3,0)</f>
        <v>Un exercice de type Memory</v>
      </c>
      <c r="L574" s="48"/>
      <c r="M574" s="48">
        <f>IF(NOT(ISNA(VLOOKUP(CONCATENATE($H574,"-",$G574),'Question ClasseLeçonActTyprep'!$I:$L,4,0))), VLOOKUP(CONCATENATE($H574,"-",$G574),'Question ClasseLeçonActTyprep'!$I:$L,4,0), IF(NOT(ISNA(VLOOKUP(CONCATENATE(MID($H574,1,LEN($H574)-2),"--*",$G574),'Question ClasseLeçonActTyprep'!$I:$L,4,0))), VLOOKUP(CONCATENATE(MID($H574,1,LEN($H574)-2),"--*",$G574),'Question ClasseLeçonActTyprep'!$I:$L,4,0), IF(NOT(ISNA(VLOOKUP(CONCATENATE(MID($H574,1,LEN($H574)-4),"---*",$G574),'Question ClasseLeçonActTyprep'!$I:$L,4,0))), VLOOKUP(CONCATENATE(MID($H574,1,LEN($H574)-4),"---*",$G574),'Question ClasseLeçonActTyprep'!$I:$L,4,0), IF(NOT(ISNA(VLOOKUP(CONCATENATE(MID($H574,1,LEN($H574)-5),"----*",$G574),'Question ClasseLeçonActTyprep'!$I:$L,4,0))), VLOOKUP(CONCATENATE(MID($H574,1,LEN($H574)-6),"----*",$G574),'Question ClasseLeçonActTyprep'!$I:$L,4,0), 0))))</f>
        <v>0</v>
      </c>
      <c r="N574" s="86">
        <f t="shared" si="34"/>
        <v>0</v>
      </c>
      <c r="O574" s="93" t="str">
        <f t="shared" si="35"/>
        <v>INSERT INTO `activite_clnt` (nom, description, objectif, consigne, typrep, num_activite, fk_classe_id, fk_lesson_id, fk_natureactiv_id) VALUES ('Apprendre que l''addition +1 revient à déterminer le suivant - Introduction/Initiation', 'Un exercice de type Memory', '0', '', 'M', '1', 'CP', 'AD1', 'I');</v>
      </c>
    </row>
    <row r="575" spans="1:15" s="6" customFormat="1" ht="43.5" x14ac:dyDescent="0.35">
      <c r="A575" s="12" t="s">
        <v>77</v>
      </c>
      <c r="B575" s="85" t="s">
        <v>815</v>
      </c>
      <c r="C575" s="9" t="str">
        <f t="shared" si="32"/>
        <v>CP-AD1</v>
      </c>
      <c r="D575" s="85" t="s">
        <v>637</v>
      </c>
      <c r="E575" s="85" t="str">
        <f>VLOOKUP(D575,'Phase apprent &amp; Nature activ'!A$11:B$14,2,0)</f>
        <v>Introduction/Initiation</v>
      </c>
      <c r="F575" s="85">
        <v>1</v>
      </c>
      <c r="G575" s="85" t="s">
        <v>835</v>
      </c>
      <c r="H575" s="85" t="str">
        <f t="shared" si="33"/>
        <v>CP-AD1-I-1-T</v>
      </c>
      <c r="I575" s="48" t="str">
        <f>CONCATENATE(VLOOKUP(CONCATENATE(A575,"-",B575,"-",D575,"-",F575),'Activités par classe-leçon-nat'!G:H,2,0)," - ",E575)</f>
        <v>Apprendre que l'addition +1 revient à déterminer le suivant - Introduction/Initiation</v>
      </c>
      <c r="J575" s="48">
        <f>VLOOKUP(CONCATENATE($A575,"-",$B575,"-",$D575,"-",$F575),'Activités par classe-leçon-nat'!G:J,3,0)</f>
        <v>0</v>
      </c>
      <c r="K575" s="48" t="str">
        <f>VLOOKUP(G575,'Type Exo'!A:C,3,0)</f>
        <v>Un exercice à trous</v>
      </c>
      <c r="L575" s="48"/>
      <c r="M575" s="48">
        <f>IF(NOT(ISNA(VLOOKUP(CONCATENATE($H575,"-",$G575),'Question ClasseLeçonActTyprep'!$I:$L,4,0))), VLOOKUP(CONCATENATE($H575,"-",$G575),'Question ClasseLeçonActTyprep'!$I:$L,4,0), IF(NOT(ISNA(VLOOKUP(CONCATENATE(MID($H575,1,LEN($H575)-2),"--*",$G575),'Question ClasseLeçonActTyprep'!$I:$L,4,0))), VLOOKUP(CONCATENATE(MID($H575,1,LEN($H575)-2),"--*",$G575),'Question ClasseLeçonActTyprep'!$I:$L,4,0), IF(NOT(ISNA(VLOOKUP(CONCATENATE(MID($H575,1,LEN($H575)-4),"---*",$G575),'Question ClasseLeçonActTyprep'!$I:$L,4,0))), VLOOKUP(CONCATENATE(MID($H575,1,LEN($H575)-4),"---*",$G575),'Question ClasseLeçonActTyprep'!$I:$L,4,0), IF(NOT(ISNA(VLOOKUP(CONCATENATE(MID($H575,1,LEN($H575)-5),"----*",$G575),'Question ClasseLeçonActTyprep'!$I:$L,4,0))), VLOOKUP(CONCATENATE(MID($H575,1,LEN($H575)-6),"----*",$G575),'Question ClasseLeçonActTyprep'!$I:$L,4,0), 0))))</f>
        <v>0</v>
      </c>
      <c r="N575" s="86">
        <f t="shared" si="34"/>
        <v>0</v>
      </c>
      <c r="O575" s="93" t="str">
        <f t="shared" si="35"/>
        <v>INSERT INTO `activite_clnt` (nom, description, objectif, consigne, typrep, num_activite, fk_classe_id, fk_lesson_id, fk_natureactiv_id) VALUES ('Apprendre que l''addition +1 revient à déterminer le suivant - Introduction/Initiation', 'Un exercice à trous', '0', '', 'T', '1', 'CP', 'AD1', 'I');</v>
      </c>
    </row>
    <row r="576" spans="1:15" s="6" customFormat="1" ht="58" x14ac:dyDescent="0.35">
      <c r="A576" s="12" t="s">
        <v>77</v>
      </c>
      <c r="B576" s="85" t="s">
        <v>815</v>
      </c>
      <c r="C576" s="9" t="str">
        <f t="shared" si="32"/>
        <v>CP-AD1</v>
      </c>
      <c r="D576" s="85" t="s">
        <v>637</v>
      </c>
      <c r="E576" s="85" t="str">
        <f>VLOOKUP(D576,'Phase apprent &amp; Nature activ'!A$11:B$14,2,0)</f>
        <v>Introduction/Initiation</v>
      </c>
      <c r="F576" s="85">
        <v>2</v>
      </c>
      <c r="G576" s="85" t="s">
        <v>735</v>
      </c>
      <c r="H576" s="85" t="str">
        <f t="shared" si="33"/>
        <v>CP-AD1-I-2-B1</v>
      </c>
      <c r="I576" s="48" t="str">
        <f>CONCATENATE(VLOOKUP(CONCATENATE(A576,"-",B576,"-",D576,"-",F576),'Activités par classe-leçon-nat'!G:H,2,0)," - ",E576)</f>
        <v>Apprendre que l'addition +2 revient à déterminer le suivant du suivant (soit 2 fois le suivant) - Introduction/Initiation</v>
      </c>
      <c r="J576" s="48">
        <f>VLOOKUP(CONCATENATE($A576,"-",$B576,"-",$D576,"-",$F576),'Activités par classe-leçon-nat'!G:J,3,0)</f>
        <v>0</v>
      </c>
      <c r="K576" s="48" t="str">
        <f>VLOOKUP(G576,'Type Exo'!A:C,3,0)</f>
        <v>Exercice où il faut trouver la bonne réponse parmi 2 possibles</v>
      </c>
      <c r="L576" s="48"/>
      <c r="M576" s="48">
        <f>IF(NOT(ISNA(VLOOKUP(CONCATENATE($H576,"-",$G576),'Question ClasseLeçonActTyprep'!$I:$L,4,0))), VLOOKUP(CONCATENATE($H576,"-",$G576),'Question ClasseLeçonActTyprep'!$I:$L,4,0), IF(NOT(ISNA(VLOOKUP(CONCATENATE(MID($H576,1,LEN($H576)-2),"--*",$G576),'Question ClasseLeçonActTyprep'!$I:$L,4,0))), VLOOKUP(CONCATENATE(MID($H576,1,LEN($H576)-2),"--*",$G576),'Question ClasseLeçonActTyprep'!$I:$L,4,0), IF(NOT(ISNA(VLOOKUP(CONCATENATE(MID($H576,1,LEN($H576)-4),"---*",$G576),'Question ClasseLeçonActTyprep'!$I:$L,4,0))), VLOOKUP(CONCATENATE(MID($H576,1,LEN($H576)-4),"---*",$G576),'Question ClasseLeçonActTyprep'!$I:$L,4,0), IF(NOT(ISNA(VLOOKUP(CONCATENATE(MID($H576,1,LEN($H576)-5),"----*",$G576),'Question ClasseLeçonActTyprep'!$I:$L,4,0))), VLOOKUP(CONCATENATE(MID($H576,1,LEN($H576)-6),"----*",$G576),'Question ClasseLeçonActTyprep'!$I:$L,4,0), 0))))</f>
        <v>0</v>
      </c>
      <c r="N576" s="86">
        <f t="shared" si="34"/>
        <v>0</v>
      </c>
      <c r="O576" s="93" t="str">
        <f t="shared" si="35"/>
        <v>INSERT INTO `activite_clnt` (nom, description, objectif, consigne, typrep, num_activite, fk_classe_id, fk_lesson_id, fk_natureactiv_id) VALUES ('Apprendre que l''addition +2 revient à déterminer le suivant du suivant (soit 2 fois le suivant) - Introduction/Initiation', 'Exercice où il faut trouver la bonne réponse parmi 2 possibles', '0', '', 'B1', '2', 'CP', 'AD1', 'I');</v>
      </c>
    </row>
    <row r="577" spans="1:15" s="6" customFormat="1" ht="58" x14ac:dyDescent="0.35">
      <c r="A577" s="12" t="s">
        <v>77</v>
      </c>
      <c r="B577" s="85" t="s">
        <v>815</v>
      </c>
      <c r="C577" s="9" t="str">
        <f t="shared" si="32"/>
        <v>CP-AD1</v>
      </c>
      <c r="D577" s="85" t="s">
        <v>637</v>
      </c>
      <c r="E577" s="85" t="str">
        <f>VLOOKUP(D577,'Phase apprent &amp; Nature activ'!A$11:B$14,2,0)</f>
        <v>Introduction/Initiation</v>
      </c>
      <c r="F577" s="85">
        <v>2</v>
      </c>
      <c r="G577" s="85" t="s">
        <v>951</v>
      </c>
      <c r="H577" s="85" t="str">
        <f t="shared" si="33"/>
        <v>CP-AD1-I-2-B2</v>
      </c>
      <c r="I577" s="48" t="str">
        <f>CONCATENATE(VLOOKUP(CONCATENATE(A577,"-",B577,"-",D577,"-",F577),'Activités par classe-leçon-nat'!G:H,2,0)," - ",E577)</f>
        <v>Apprendre que l'addition +2 revient à déterminer le suivant du suivant (soit 2 fois le suivant) - Introduction/Initiation</v>
      </c>
      <c r="J577" s="48">
        <f>VLOOKUP(CONCATENATE($A577,"-",$B577,"-",$D577,"-",$F577),'Activités par classe-leçon-nat'!G:J,3,0)</f>
        <v>0</v>
      </c>
      <c r="K577" s="48" t="str">
        <f>VLOOKUP(G577,'Type Exo'!A:C,3,0)</f>
        <v>Exercice où il faut trouver la bonne réponse parmi 2 possibles (question alternative)</v>
      </c>
      <c r="L577" s="48"/>
      <c r="M577" s="48">
        <f>IF(NOT(ISNA(VLOOKUP(CONCATENATE($H577,"-",$G577),'Question ClasseLeçonActTyprep'!$I:$L,4,0))), VLOOKUP(CONCATENATE($H577,"-",$G577),'Question ClasseLeçonActTyprep'!$I:$L,4,0), IF(NOT(ISNA(VLOOKUP(CONCATENATE(MID($H577,1,LEN($H577)-2),"--*",$G577),'Question ClasseLeçonActTyprep'!$I:$L,4,0))), VLOOKUP(CONCATENATE(MID($H577,1,LEN($H577)-2),"--*",$G577),'Question ClasseLeçonActTyprep'!$I:$L,4,0), IF(NOT(ISNA(VLOOKUP(CONCATENATE(MID($H577,1,LEN($H577)-4),"---*",$G577),'Question ClasseLeçonActTyprep'!$I:$L,4,0))), VLOOKUP(CONCATENATE(MID($H577,1,LEN($H577)-4),"---*",$G577),'Question ClasseLeçonActTyprep'!$I:$L,4,0), IF(NOT(ISNA(VLOOKUP(CONCATENATE(MID($H577,1,LEN($H577)-5),"----*",$G577),'Question ClasseLeçonActTyprep'!$I:$L,4,0))), VLOOKUP(CONCATENATE(MID($H577,1,LEN($H577)-6),"----*",$G577),'Question ClasseLeçonActTyprep'!$I:$L,4,0), 0))))</f>
        <v>0</v>
      </c>
      <c r="N577" s="86">
        <f t="shared" si="34"/>
        <v>0</v>
      </c>
      <c r="O577" s="93" t="str">
        <f t="shared" si="35"/>
        <v>INSERT INTO `activite_clnt` (nom, description, objectif, consigne, typrep, num_activite, fk_classe_id, fk_lesson_id, fk_natureactiv_id) VALUES ('Apprendre que l''addition +2 revient à déterminer le suivant du suivant (soit 2 fois le suivant) - Introduction/Initiation', 'Exercice où il faut trouver la bonne réponse parmi 2 possibles (question alternative)', '0', '', 'B2', '2', 'CP', 'AD1', 'I');</v>
      </c>
    </row>
    <row r="578" spans="1:15" s="6" customFormat="1" ht="58" x14ac:dyDescent="0.35">
      <c r="A578" s="12" t="s">
        <v>77</v>
      </c>
      <c r="B578" s="85" t="s">
        <v>815</v>
      </c>
      <c r="C578" s="9" t="str">
        <f t="shared" ref="C578:C641" si="36">CONCATENATE(A578,"-",B578)</f>
        <v>CP-AD1</v>
      </c>
      <c r="D578" s="85" t="s">
        <v>637</v>
      </c>
      <c r="E578" s="85" t="str">
        <f>VLOOKUP(D578,'Phase apprent &amp; Nature activ'!A$11:B$14,2,0)</f>
        <v>Introduction/Initiation</v>
      </c>
      <c r="F578" s="85">
        <v>2</v>
      </c>
      <c r="G578" s="85" t="s">
        <v>952</v>
      </c>
      <c r="H578" s="85" t="str">
        <f t="shared" ref="H578:H641" si="37">CONCATENATE($A578,"-",$B578,"-",$D578,"-",$F578,"-",G578)</f>
        <v>CP-AD1-I-2-Q1</v>
      </c>
      <c r="I578" s="48" t="str">
        <f>CONCATENATE(VLOOKUP(CONCATENATE(A578,"-",B578,"-",D578,"-",F578),'Activités par classe-leçon-nat'!G:H,2,0)," - ",E578)</f>
        <v>Apprendre que l'addition +2 revient à déterminer le suivant du suivant (soit 2 fois le suivant) - Introduction/Initiation</v>
      </c>
      <c r="J578" s="48">
        <f>VLOOKUP(CONCATENATE($A578,"-",$B578,"-",$D578,"-",$F578),'Activités par classe-leçon-nat'!G:J,3,0)</f>
        <v>0</v>
      </c>
      <c r="K578" s="48" t="str">
        <f>VLOOKUP(G578,'Type Exo'!A:C,3,0)</f>
        <v>Un exercice de type QCM</v>
      </c>
      <c r="L578" s="48"/>
      <c r="M578" s="48">
        <f>IF(NOT(ISNA(VLOOKUP(CONCATENATE($H578,"-",$G578),'Question ClasseLeçonActTyprep'!$I:$L,4,0))), VLOOKUP(CONCATENATE($H578,"-",$G578),'Question ClasseLeçonActTyprep'!$I:$L,4,0), IF(NOT(ISNA(VLOOKUP(CONCATENATE(MID($H578,1,LEN($H578)-2),"--*",$G578),'Question ClasseLeçonActTyprep'!$I:$L,4,0))), VLOOKUP(CONCATENATE(MID($H578,1,LEN($H578)-2),"--*",$G578),'Question ClasseLeçonActTyprep'!$I:$L,4,0), IF(NOT(ISNA(VLOOKUP(CONCATENATE(MID($H578,1,LEN($H578)-4),"---*",$G578),'Question ClasseLeçonActTyprep'!$I:$L,4,0))), VLOOKUP(CONCATENATE(MID($H578,1,LEN($H578)-4),"---*",$G578),'Question ClasseLeçonActTyprep'!$I:$L,4,0), IF(NOT(ISNA(VLOOKUP(CONCATENATE(MID($H578,1,LEN($H578)-5),"----*",$G578),'Question ClasseLeçonActTyprep'!$I:$L,4,0))), VLOOKUP(CONCATENATE(MID($H578,1,LEN($H578)-6),"----*",$G578),'Question ClasseLeçonActTyprep'!$I:$L,4,0), 0))))</f>
        <v>0</v>
      </c>
      <c r="N578" s="86">
        <f t="shared" ref="N578:N641" si="38">IF(L578&lt;&gt;"",L578,M578)</f>
        <v>0</v>
      </c>
      <c r="O578" s="93" t="str">
        <f t="shared" ref="O578:O641" si="39">CONCATENATE("INSERT INTO `activite_clnt` (nom, description, objectif, consigne, typrep, num_activite, fk_classe_id, fk_lesson_id, fk_natureactiv_id) VALUES ('",SUBSTITUTE(I578,"'","''"),"', '",SUBSTITUTE(K578,"'","''"),"', '",SUBSTITUTE(J578,"'","''"),"', '",SUBSTITUTE(L578,"'","''"),"', '",G578,"', '",F578,"', '",A578,"', '",B578,"', '",D578,"');")</f>
        <v>INSERT INTO `activite_clnt` (nom, description, objectif, consigne, typrep, num_activite, fk_classe_id, fk_lesson_id, fk_natureactiv_id) VALUES ('Apprendre que l''addition +2 revient à déterminer le suivant du suivant (soit 2 fois le suivant) - Introduction/Initiation', 'Un exercice de type QCM', '0', '', 'Q1', '2', 'CP', 'AD1', 'I');</v>
      </c>
    </row>
    <row r="579" spans="1:15" s="6" customFormat="1" ht="58" x14ac:dyDescent="0.35">
      <c r="A579" s="12" t="s">
        <v>77</v>
      </c>
      <c r="B579" s="85" t="s">
        <v>815</v>
      </c>
      <c r="C579" s="9" t="str">
        <f t="shared" si="36"/>
        <v>CP-AD1</v>
      </c>
      <c r="D579" s="85" t="s">
        <v>637</v>
      </c>
      <c r="E579" s="85" t="str">
        <f>VLOOKUP(D579,'Phase apprent &amp; Nature activ'!A$11:B$14,2,0)</f>
        <v>Introduction/Initiation</v>
      </c>
      <c r="F579" s="85">
        <v>2</v>
      </c>
      <c r="G579" s="85" t="s">
        <v>953</v>
      </c>
      <c r="H579" s="85" t="str">
        <f t="shared" si="37"/>
        <v>CP-AD1-I-2-Q2</v>
      </c>
      <c r="I579" s="48" t="str">
        <f>CONCATENATE(VLOOKUP(CONCATENATE(A579,"-",B579,"-",D579,"-",F579),'Activités par classe-leçon-nat'!G:H,2,0)," - ",E579)</f>
        <v>Apprendre que l'addition +2 revient à déterminer le suivant du suivant (soit 2 fois le suivant) - Introduction/Initiation</v>
      </c>
      <c r="J579" s="48">
        <f>VLOOKUP(CONCATENATE($A579,"-",$B579,"-",$D579,"-",$F579),'Activités par classe-leçon-nat'!G:J,3,0)</f>
        <v>0</v>
      </c>
      <c r="K579" s="48" t="str">
        <f>VLOOKUP(G579,'Type Exo'!A:C,3,0)</f>
        <v>Un exercice de type QCM (question alternative / trouver l'intrus)</v>
      </c>
      <c r="L579" s="48"/>
      <c r="M579" s="48">
        <f>IF(NOT(ISNA(VLOOKUP(CONCATENATE($H579,"-",$G579),'Question ClasseLeçonActTyprep'!$I:$L,4,0))), VLOOKUP(CONCATENATE($H579,"-",$G579),'Question ClasseLeçonActTyprep'!$I:$L,4,0), IF(NOT(ISNA(VLOOKUP(CONCATENATE(MID($H579,1,LEN($H579)-2),"--*",$G579),'Question ClasseLeçonActTyprep'!$I:$L,4,0))), VLOOKUP(CONCATENATE(MID($H579,1,LEN($H579)-2),"--*",$G579),'Question ClasseLeçonActTyprep'!$I:$L,4,0), IF(NOT(ISNA(VLOOKUP(CONCATENATE(MID($H579,1,LEN($H579)-4),"---*",$G579),'Question ClasseLeçonActTyprep'!$I:$L,4,0))), VLOOKUP(CONCATENATE(MID($H579,1,LEN($H579)-4),"---*",$G579),'Question ClasseLeçonActTyprep'!$I:$L,4,0), IF(NOT(ISNA(VLOOKUP(CONCATENATE(MID($H579,1,LEN($H579)-5),"----*",$G579),'Question ClasseLeçonActTyprep'!$I:$L,4,0))), VLOOKUP(CONCATENATE(MID($H579,1,LEN($H579)-6),"----*",$G579),'Question ClasseLeçonActTyprep'!$I:$L,4,0), 0))))</f>
        <v>0</v>
      </c>
      <c r="N579" s="86">
        <f t="shared" si="38"/>
        <v>0</v>
      </c>
      <c r="O579" s="93" t="str">
        <f t="shared" si="39"/>
        <v>INSERT INTO `activite_clnt` (nom, description, objectif, consigne, typrep, num_activite, fk_classe_id, fk_lesson_id, fk_natureactiv_id) VALUES ('Apprendre que l''addition +2 revient à déterminer le suivant du suivant (soit 2 fois le suivant) - Introduction/Initiation', 'Un exercice de type QCM (question alternative / trouver l''intrus)', '0', '', 'Q2', '2', 'CP', 'AD1', 'I');</v>
      </c>
    </row>
    <row r="580" spans="1:15" s="6" customFormat="1" ht="58" x14ac:dyDescent="0.35">
      <c r="A580" s="12" t="s">
        <v>77</v>
      </c>
      <c r="B580" s="85" t="s">
        <v>815</v>
      </c>
      <c r="C580" s="9" t="str">
        <f t="shared" si="36"/>
        <v>CP-AD1</v>
      </c>
      <c r="D580" s="85" t="s">
        <v>637</v>
      </c>
      <c r="E580" s="85" t="str">
        <f>VLOOKUP(D580,'Phase apprent &amp; Nature activ'!A$11:B$14,2,0)</f>
        <v>Introduction/Initiation</v>
      </c>
      <c r="F580" s="85">
        <v>2</v>
      </c>
      <c r="G580" s="85" t="s">
        <v>628</v>
      </c>
      <c r="H580" s="85" t="str">
        <f t="shared" si="37"/>
        <v>CP-AD1-I-2-P</v>
      </c>
      <c r="I580" s="48" t="str">
        <f>CONCATENATE(VLOOKUP(CONCATENATE(A580,"-",B580,"-",D580,"-",F580),'Activités par classe-leçon-nat'!G:H,2,0)," - ",E580)</f>
        <v>Apprendre que l'addition +2 revient à déterminer le suivant du suivant (soit 2 fois le suivant) - Introduction/Initiation</v>
      </c>
      <c r="J580" s="48">
        <f>VLOOKUP(CONCATENATE($A580,"-",$B580,"-",$D580,"-",$F580),'Activités par classe-leçon-nat'!G:J,3,0)</f>
        <v>0</v>
      </c>
      <c r="K580" s="48" t="str">
        <f>VLOOKUP(G580,'Type Exo'!A:C,3,0)</f>
        <v>Un exercice où il faut relier des items entre eux par paire</v>
      </c>
      <c r="L580" s="48"/>
      <c r="M580" s="48">
        <f>IF(NOT(ISNA(VLOOKUP(CONCATENATE($H580,"-",$G580),'Question ClasseLeçonActTyprep'!$I:$L,4,0))), VLOOKUP(CONCATENATE($H580,"-",$G580),'Question ClasseLeçonActTyprep'!$I:$L,4,0), IF(NOT(ISNA(VLOOKUP(CONCATENATE(MID($H580,1,LEN($H580)-2),"--*",$G580),'Question ClasseLeçonActTyprep'!$I:$L,4,0))), VLOOKUP(CONCATENATE(MID($H580,1,LEN($H580)-2),"--*",$G580),'Question ClasseLeçonActTyprep'!$I:$L,4,0), IF(NOT(ISNA(VLOOKUP(CONCATENATE(MID($H580,1,LEN($H580)-4),"---*",$G580),'Question ClasseLeçonActTyprep'!$I:$L,4,0))), VLOOKUP(CONCATENATE(MID($H580,1,LEN($H580)-4),"---*",$G580),'Question ClasseLeçonActTyprep'!$I:$L,4,0), IF(NOT(ISNA(VLOOKUP(CONCATENATE(MID($H580,1,LEN($H580)-5),"----*",$G580),'Question ClasseLeçonActTyprep'!$I:$L,4,0))), VLOOKUP(CONCATENATE(MID($H580,1,LEN($H580)-6),"----*",$G580),'Question ClasseLeçonActTyprep'!$I:$L,4,0), 0))))</f>
        <v>0</v>
      </c>
      <c r="N580" s="86">
        <f t="shared" si="38"/>
        <v>0</v>
      </c>
      <c r="O580" s="93" t="str">
        <f t="shared" si="39"/>
        <v>INSERT INTO `activite_clnt` (nom, description, objectif, consigne, typrep, num_activite, fk_classe_id, fk_lesson_id, fk_natureactiv_id) VALUES ('Apprendre que l''addition +2 revient à déterminer le suivant du suivant (soit 2 fois le suivant) - Introduction/Initiation', 'Un exercice où il faut relier des items entre eux par paire', '0', '', 'P', '2', 'CP', 'AD1', 'I');</v>
      </c>
    </row>
    <row r="581" spans="1:15" s="6" customFormat="1" ht="58" x14ac:dyDescent="0.35">
      <c r="A581" s="12" t="s">
        <v>77</v>
      </c>
      <c r="B581" s="85" t="s">
        <v>815</v>
      </c>
      <c r="C581" s="9" t="str">
        <f t="shared" si="36"/>
        <v>CP-AD1</v>
      </c>
      <c r="D581" s="85" t="s">
        <v>637</v>
      </c>
      <c r="E581" s="85" t="str">
        <f>VLOOKUP(D581,'Phase apprent &amp; Nature activ'!A$11:B$14,2,0)</f>
        <v>Introduction/Initiation</v>
      </c>
      <c r="F581" s="85">
        <v>2</v>
      </c>
      <c r="G581" s="85" t="s">
        <v>87</v>
      </c>
      <c r="H581" s="85" t="str">
        <f t="shared" si="37"/>
        <v>CP-AD1-I-2-M</v>
      </c>
      <c r="I581" s="48" t="str">
        <f>CONCATENATE(VLOOKUP(CONCATENATE(A581,"-",B581,"-",D581,"-",F581),'Activités par classe-leçon-nat'!G:H,2,0)," - ",E581)</f>
        <v>Apprendre que l'addition +2 revient à déterminer le suivant du suivant (soit 2 fois le suivant) - Introduction/Initiation</v>
      </c>
      <c r="J581" s="48">
        <f>VLOOKUP(CONCATENATE($A581,"-",$B581,"-",$D581,"-",$F581),'Activités par classe-leçon-nat'!G:J,3,0)</f>
        <v>0</v>
      </c>
      <c r="K581" s="48" t="str">
        <f>VLOOKUP(G581,'Type Exo'!A:C,3,0)</f>
        <v>Un exercice de type Memory</v>
      </c>
      <c r="L581" s="48"/>
      <c r="M581" s="48">
        <f>IF(NOT(ISNA(VLOOKUP(CONCATENATE($H581,"-",$G581),'Question ClasseLeçonActTyprep'!$I:$L,4,0))), VLOOKUP(CONCATENATE($H581,"-",$G581),'Question ClasseLeçonActTyprep'!$I:$L,4,0), IF(NOT(ISNA(VLOOKUP(CONCATENATE(MID($H581,1,LEN($H581)-2),"--*",$G581),'Question ClasseLeçonActTyprep'!$I:$L,4,0))), VLOOKUP(CONCATENATE(MID($H581,1,LEN($H581)-2),"--*",$G581),'Question ClasseLeçonActTyprep'!$I:$L,4,0), IF(NOT(ISNA(VLOOKUP(CONCATENATE(MID($H581,1,LEN($H581)-4),"---*",$G581),'Question ClasseLeçonActTyprep'!$I:$L,4,0))), VLOOKUP(CONCATENATE(MID($H581,1,LEN($H581)-4),"---*",$G581),'Question ClasseLeçonActTyprep'!$I:$L,4,0), IF(NOT(ISNA(VLOOKUP(CONCATENATE(MID($H581,1,LEN($H581)-5),"----*",$G581),'Question ClasseLeçonActTyprep'!$I:$L,4,0))), VLOOKUP(CONCATENATE(MID($H581,1,LEN($H581)-6),"----*",$G581),'Question ClasseLeçonActTyprep'!$I:$L,4,0), 0))))</f>
        <v>0</v>
      </c>
      <c r="N581" s="86">
        <f t="shared" si="38"/>
        <v>0</v>
      </c>
      <c r="O581" s="93" t="str">
        <f t="shared" si="39"/>
        <v>INSERT INTO `activite_clnt` (nom, description, objectif, consigne, typrep, num_activite, fk_classe_id, fk_lesson_id, fk_natureactiv_id) VALUES ('Apprendre que l''addition +2 revient à déterminer le suivant du suivant (soit 2 fois le suivant) - Introduction/Initiation', 'Un exercice de type Memory', '0', '', 'M', '2', 'CP', 'AD1', 'I');</v>
      </c>
    </row>
    <row r="582" spans="1:15" s="6" customFormat="1" ht="43.5" x14ac:dyDescent="0.35">
      <c r="A582" s="12" t="s">
        <v>77</v>
      </c>
      <c r="B582" s="85" t="s">
        <v>815</v>
      </c>
      <c r="C582" s="9" t="str">
        <f t="shared" si="36"/>
        <v>CP-AD1</v>
      </c>
      <c r="D582" s="85" t="s">
        <v>637</v>
      </c>
      <c r="E582" s="85" t="str">
        <f>VLOOKUP(D582,'Phase apprent &amp; Nature activ'!A$11:B$14,2,0)</f>
        <v>Introduction/Initiation</v>
      </c>
      <c r="F582" s="85">
        <v>2</v>
      </c>
      <c r="G582" s="85" t="s">
        <v>835</v>
      </c>
      <c r="H582" s="85" t="str">
        <f t="shared" si="37"/>
        <v>CP-AD1-I-2-T</v>
      </c>
      <c r="I582" s="48" t="str">
        <f>CONCATENATE(VLOOKUP(CONCATENATE(A582,"-",B582,"-",D582,"-",F582),'Activités par classe-leçon-nat'!G:H,2,0)," - ",E582)</f>
        <v>Apprendre que l'addition +2 revient à déterminer le suivant du suivant (soit 2 fois le suivant) - Introduction/Initiation</v>
      </c>
      <c r="J582" s="48">
        <f>VLOOKUP(CONCATENATE($A582,"-",$B582,"-",$D582,"-",$F582),'Activités par classe-leçon-nat'!G:J,3,0)</f>
        <v>0</v>
      </c>
      <c r="K582" s="48" t="str">
        <f>VLOOKUP(G582,'Type Exo'!A:C,3,0)</f>
        <v>Un exercice à trous</v>
      </c>
      <c r="L582" s="48"/>
      <c r="M582" s="48">
        <f>IF(NOT(ISNA(VLOOKUP(CONCATENATE($H582,"-",$G582),'Question ClasseLeçonActTyprep'!$I:$L,4,0))), VLOOKUP(CONCATENATE($H582,"-",$G582),'Question ClasseLeçonActTyprep'!$I:$L,4,0), IF(NOT(ISNA(VLOOKUP(CONCATENATE(MID($H582,1,LEN($H582)-2),"--*",$G582),'Question ClasseLeçonActTyprep'!$I:$L,4,0))), VLOOKUP(CONCATENATE(MID($H582,1,LEN($H582)-2),"--*",$G582),'Question ClasseLeçonActTyprep'!$I:$L,4,0), IF(NOT(ISNA(VLOOKUP(CONCATENATE(MID($H582,1,LEN($H582)-4),"---*",$G582),'Question ClasseLeçonActTyprep'!$I:$L,4,0))), VLOOKUP(CONCATENATE(MID($H582,1,LEN($H582)-4),"---*",$G582),'Question ClasseLeçonActTyprep'!$I:$L,4,0), IF(NOT(ISNA(VLOOKUP(CONCATENATE(MID($H582,1,LEN($H582)-5),"----*",$G582),'Question ClasseLeçonActTyprep'!$I:$L,4,0))), VLOOKUP(CONCATENATE(MID($H582,1,LEN($H582)-6),"----*",$G582),'Question ClasseLeçonActTyprep'!$I:$L,4,0), 0))))</f>
        <v>0</v>
      </c>
      <c r="N582" s="86">
        <f t="shared" si="38"/>
        <v>0</v>
      </c>
      <c r="O582" s="93" t="str">
        <f t="shared" si="39"/>
        <v>INSERT INTO `activite_clnt` (nom, description, objectif, consigne, typrep, num_activite, fk_classe_id, fk_lesson_id, fk_natureactiv_id) VALUES ('Apprendre que l''addition +2 revient à déterminer le suivant du suivant (soit 2 fois le suivant) - Introduction/Initiation', 'Un exercice à trous', '0', '', 'T', '2', 'CP', 'AD1', 'I');</v>
      </c>
    </row>
    <row r="583" spans="1:15" s="6" customFormat="1" ht="58" x14ac:dyDescent="0.35">
      <c r="A583" s="12" t="s">
        <v>77</v>
      </c>
      <c r="B583" s="85" t="s">
        <v>815</v>
      </c>
      <c r="C583" s="9" t="str">
        <f t="shared" si="36"/>
        <v>CP-AD1</v>
      </c>
      <c r="D583" s="85" t="s">
        <v>637</v>
      </c>
      <c r="E583" s="85" t="str">
        <f>VLOOKUP(D583,'Phase apprent &amp; Nature activ'!A$11:B$14,2,0)</f>
        <v>Introduction/Initiation</v>
      </c>
      <c r="F583" s="85">
        <v>3</v>
      </c>
      <c r="G583" s="85" t="s">
        <v>735</v>
      </c>
      <c r="H583" s="85" t="str">
        <f t="shared" si="37"/>
        <v>CP-AD1-I-3-B1</v>
      </c>
      <c r="I583" s="48" t="str">
        <f>CONCATENATE(VLOOKUP(CONCATENATE(A583,"-",B583,"-",D583,"-",F583),'Activités par classe-leçon-nat'!G:H,2,0)," - ",E583)</f>
        <v>Apprendre que l'addition +3 revient à déterminer le suivant du suivant du suivant (soit 3 fois le suivant) - Introduction/Initiation</v>
      </c>
      <c r="J583" s="48">
        <f>VLOOKUP(CONCATENATE($A583,"-",$B583,"-",$D583,"-",$F583),'Activités par classe-leçon-nat'!G:J,3,0)</f>
        <v>0</v>
      </c>
      <c r="K583" s="48" t="str">
        <f>VLOOKUP(G583,'Type Exo'!A:C,3,0)</f>
        <v>Exercice où il faut trouver la bonne réponse parmi 2 possibles</v>
      </c>
      <c r="L583" s="48"/>
      <c r="M583" s="48">
        <f>IF(NOT(ISNA(VLOOKUP(CONCATENATE($H583,"-",$G583),'Question ClasseLeçonActTyprep'!$I:$L,4,0))), VLOOKUP(CONCATENATE($H583,"-",$G583),'Question ClasseLeçonActTyprep'!$I:$L,4,0), IF(NOT(ISNA(VLOOKUP(CONCATENATE(MID($H583,1,LEN($H583)-2),"--*",$G583),'Question ClasseLeçonActTyprep'!$I:$L,4,0))), VLOOKUP(CONCATENATE(MID($H583,1,LEN($H583)-2),"--*",$G583),'Question ClasseLeçonActTyprep'!$I:$L,4,0), IF(NOT(ISNA(VLOOKUP(CONCATENATE(MID($H583,1,LEN($H583)-4),"---*",$G583),'Question ClasseLeçonActTyprep'!$I:$L,4,0))), VLOOKUP(CONCATENATE(MID($H583,1,LEN($H583)-4),"---*",$G583),'Question ClasseLeçonActTyprep'!$I:$L,4,0), IF(NOT(ISNA(VLOOKUP(CONCATENATE(MID($H583,1,LEN($H583)-5),"----*",$G583),'Question ClasseLeçonActTyprep'!$I:$L,4,0))), VLOOKUP(CONCATENATE(MID($H583,1,LEN($H583)-6),"----*",$G583),'Question ClasseLeçonActTyprep'!$I:$L,4,0), 0))))</f>
        <v>0</v>
      </c>
      <c r="N583" s="86">
        <f t="shared" si="38"/>
        <v>0</v>
      </c>
      <c r="O583"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'Exercice où il faut trouver la bonne réponse parmi 2 possibles', '0', '', 'B1', '3', 'CP', 'AD1', 'I');</v>
      </c>
    </row>
    <row r="584" spans="1:15" s="6" customFormat="1" ht="58" x14ac:dyDescent="0.35">
      <c r="A584" s="12" t="s">
        <v>77</v>
      </c>
      <c r="B584" s="85" t="s">
        <v>815</v>
      </c>
      <c r="C584" s="9" t="str">
        <f t="shared" si="36"/>
        <v>CP-AD1</v>
      </c>
      <c r="D584" s="85" t="s">
        <v>637</v>
      </c>
      <c r="E584" s="85" t="str">
        <f>VLOOKUP(D584,'Phase apprent &amp; Nature activ'!A$11:B$14,2,0)</f>
        <v>Introduction/Initiation</v>
      </c>
      <c r="F584" s="85">
        <v>3</v>
      </c>
      <c r="G584" s="85" t="s">
        <v>951</v>
      </c>
      <c r="H584" s="85" t="str">
        <f t="shared" si="37"/>
        <v>CP-AD1-I-3-B2</v>
      </c>
      <c r="I584" s="48" t="str">
        <f>CONCATENATE(VLOOKUP(CONCATENATE(A584,"-",B584,"-",D584,"-",F584),'Activités par classe-leçon-nat'!G:H,2,0)," - ",E584)</f>
        <v>Apprendre que l'addition +3 revient à déterminer le suivant du suivant du suivant (soit 3 fois le suivant) - Introduction/Initiation</v>
      </c>
      <c r="J584" s="48">
        <f>VLOOKUP(CONCATENATE($A584,"-",$B584,"-",$D584,"-",$F584),'Activités par classe-leçon-nat'!G:J,3,0)</f>
        <v>0</v>
      </c>
      <c r="K584" s="48" t="str">
        <f>VLOOKUP(G584,'Type Exo'!A:C,3,0)</f>
        <v>Exercice où il faut trouver la bonne réponse parmi 2 possibles (question alternative)</v>
      </c>
      <c r="L584" s="48"/>
      <c r="M584" s="48">
        <f>IF(NOT(ISNA(VLOOKUP(CONCATENATE($H584,"-",$G584),'Question ClasseLeçonActTyprep'!$I:$L,4,0))), VLOOKUP(CONCATENATE($H584,"-",$G584),'Question ClasseLeçonActTyprep'!$I:$L,4,0), IF(NOT(ISNA(VLOOKUP(CONCATENATE(MID($H584,1,LEN($H584)-2),"--*",$G584),'Question ClasseLeçonActTyprep'!$I:$L,4,0))), VLOOKUP(CONCATENATE(MID($H584,1,LEN($H584)-2),"--*",$G584),'Question ClasseLeçonActTyprep'!$I:$L,4,0), IF(NOT(ISNA(VLOOKUP(CONCATENATE(MID($H584,1,LEN($H584)-4),"---*",$G584),'Question ClasseLeçonActTyprep'!$I:$L,4,0))), VLOOKUP(CONCATENATE(MID($H584,1,LEN($H584)-4),"---*",$G584),'Question ClasseLeçonActTyprep'!$I:$L,4,0), IF(NOT(ISNA(VLOOKUP(CONCATENATE(MID($H584,1,LEN($H584)-5),"----*",$G584),'Question ClasseLeçonActTyprep'!$I:$L,4,0))), VLOOKUP(CONCATENATE(MID($H584,1,LEN($H584)-6),"----*",$G584),'Question ClasseLeçonActTyprep'!$I:$L,4,0), 0))))</f>
        <v>0</v>
      </c>
      <c r="N584" s="86">
        <f t="shared" si="38"/>
        <v>0</v>
      </c>
      <c r="O584"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'Exercice où il faut trouver la bonne réponse parmi 2 possibles (question alternative)', '0', '', 'B2', '3', 'CP', 'AD1', 'I');</v>
      </c>
    </row>
    <row r="585" spans="1:15" s="6" customFormat="1" ht="58" x14ac:dyDescent="0.35">
      <c r="A585" s="12" t="s">
        <v>77</v>
      </c>
      <c r="B585" s="85" t="s">
        <v>815</v>
      </c>
      <c r="C585" s="9" t="str">
        <f t="shared" si="36"/>
        <v>CP-AD1</v>
      </c>
      <c r="D585" s="85" t="s">
        <v>637</v>
      </c>
      <c r="E585" s="85" t="str">
        <f>VLOOKUP(D585,'Phase apprent &amp; Nature activ'!A$11:B$14,2,0)</f>
        <v>Introduction/Initiation</v>
      </c>
      <c r="F585" s="85">
        <v>3</v>
      </c>
      <c r="G585" s="85" t="s">
        <v>952</v>
      </c>
      <c r="H585" s="85" t="str">
        <f t="shared" si="37"/>
        <v>CP-AD1-I-3-Q1</v>
      </c>
      <c r="I585" s="48" t="str">
        <f>CONCATENATE(VLOOKUP(CONCATENATE(A585,"-",B585,"-",D585,"-",F585),'Activités par classe-leçon-nat'!G:H,2,0)," - ",E585)</f>
        <v>Apprendre que l'addition +3 revient à déterminer le suivant du suivant du suivant (soit 3 fois le suivant) - Introduction/Initiation</v>
      </c>
      <c r="J585" s="48">
        <f>VLOOKUP(CONCATENATE($A585,"-",$B585,"-",$D585,"-",$F585),'Activités par classe-leçon-nat'!G:J,3,0)</f>
        <v>0</v>
      </c>
      <c r="K585" s="48" t="str">
        <f>VLOOKUP(G585,'Type Exo'!A:C,3,0)</f>
        <v>Un exercice de type QCM</v>
      </c>
      <c r="L585" s="48"/>
      <c r="M585" s="48">
        <f>IF(NOT(ISNA(VLOOKUP(CONCATENATE($H585,"-",$G585),'Question ClasseLeçonActTyprep'!$I:$L,4,0))), VLOOKUP(CONCATENATE($H585,"-",$G585),'Question ClasseLeçonActTyprep'!$I:$L,4,0), IF(NOT(ISNA(VLOOKUP(CONCATENATE(MID($H585,1,LEN($H585)-2),"--*",$G585),'Question ClasseLeçonActTyprep'!$I:$L,4,0))), VLOOKUP(CONCATENATE(MID($H585,1,LEN($H585)-2),"--*",$G585),'Question ClasseLeçonActTyprep'!$I:$L,4,0), IF(NOT(ISNA(VLOOKUP(CONCATENATE(MID($H585,1,LEN($H585)-4),"---*",$G585),'Question ClasseLeçonActTyprep'!$I:$L,4,0))), VLOOKUP(CONCATENATE(MID($H585,1,LEN($H585)-4),"---*",$G585),'Question ClasseLeçonActTyprep'!$I:$L,4,0), IF(NOT(ISNA(VLOOKUP(CONCATENATE(MID($H585,1,LEN($H585)-5),"----*",$G585),'Question ClasseLeçonActTyprep'!$I:$L,4,0))), VLOOKUP(CONCATENATE(MID($H585,1,LEN($H585)-6),"----*",$G585),'Question ClasseLeçonActTyprep'!$I:$L,4,0), 0))))</f>
        <v>0</v>
      </c>
      <c r="N585" s="86">
        <f t="shared" si="38"/>
        <v>0</v>
      </c>
      <c r="O585"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'Un exercice de type QCM', '0', '', 'Q1', '3', 'CP', 'AD1', 'I');</v>
      </c>
    </row>
    <row r="586" spans="1:15" s="6" customFormat="1" ht="58" x14ac:dyDescent="0.35">
      <c r="A586" s="12" t="s">
        <v>77</v>
      </c>
      <c r="B586" s="85" t="s">
        <v>815</v>
      </c>
      <c r="C586" s="9" t="str">
        <f t="shared" si="36"/>
        <v>CP-AD1</v>
      </c>
      <c r="D586" s="85" t="s">
        <v>637</v>
      </c>
      <c r="E586" s="85" t="str">
        <f>VLOOKUP(D586,'Phase apprent &amp; Nature activ'!A$11:B$14,2,0)</f>
        <v>Introduction/Initiation</v>
      </c>
      <c r="F586" s="85">
        <v>3</v>
      </c>
      <c r="G586" s="85" t="s">
        <v>953</v>
      </c>
      <c r="H586" s="85" t="str">
        <f t="shared" si="37"/>
        <v>CP-AD1-I-3-Q2</v>
      </c>
      <c r="I586" s="48" t="str">
        <f>CONCATENATE(VLOOKUP(CONCATENATE(A586,"-",B586,"-",D586,"-",F586),'Activités par classe-leçon-nat'!G:H,2,0)," - ",E586)</f>
        <v>Apprendre que l'addition +3 revient à déterminer le suivant du suivant du suivant (soit 3 fois le suivant) - Introduction/Initiation</v>
      </c>
      <c r="J586" s="48">
        <f>VLOOKUP(CONCATENATE($A586,"-",$B586,"-",$D586,"-",$F586),'Activités par classe-leçon-nat'!G:J,3,0)</f>
        <v>0</v>
      </c>
      <c r="K586" s="48" t="str">
        <f>VLOOKUP(G586,'Type Exo'!A:C,3,0)</f>
        <v>Un exercice de type QCM (question alternative / trouver l'intrus)</v>
      </c>
      <c r="L586" s="48"/>
      <c r="M586" s="48">
        <f>IF(NOT(ISNA(VLOOKUP(CONCATENATE($H586,"-",$G586),'Question ClasseLeçonActTyprep'!$I:$L,4,0))), VLOOKUP(CONCATENATE($H586,"-",$G586),'Question ClasseLeçonActTyprep'!$I:$L,4,0), IF(NOT(ISNA(VLOOKUP(CONCATENATE(MID($H586,1,LEN($H586)-2),"--*",$G586),'Question ClasseLeçonActTyprep'!$I:$L,4,0))), VLOOKUP(CONCATENATE(MID($H586,1,LEN($H586)-2),"--*",$G586),'Question ClasseLeçonActTyprep'!$I:$L,4,0), IF(NOT(ISNA(VLOOKUP(CONCATENATE(MID($H586,1,LEN($H586)-4),"---*",$G586),'Question ClasseLeçonActTyprep'!$I:$L,4,0))), VLOOKUP(CONCATENATE(MID($H586,1,LEN($H586)-4),"---*",$G586),'Question ClasseLeçonActTyprep'!$I:$L,4,0), IF(NOT(ISNA(VLOOKUP(CONCATENATE(MID($H586,1,LEN($H586)-5),"----*",$G586),'Question ClasseLeçonActTyprep'!$I:$L,4,0))), VLOOKUP(CONCATENATE(MID($H586,1,LEN($H586)-6),"----*",$G586),'Question ClasseLeçonActTyprep'!$I:$L,4,0), 0))))</f>
        <v>0</v>
      </c>
      <c r="N586" s="86">
        <f t="shared" si="38"/>
        <v>0</v>
      </c>
      <c r="O586"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'Un exercice de type QCM (question alternative / trouver l''intrus)', '0', '', 'Q2', '3', 'CP', 'AD1', 'I');</v>
      </c>
    </row>
    <row r="587" spans="1:15" s="6" customFormat="1" ht="58" x14ac:dyDescent="0.35">
      <c r="A587" s="12" t="s">
        <v>77</v>
      </c>
      <c r="B587" s="85" t="s">
        <v>815</v>
      </c>
      <c r="C587" s="9" t="str">
        <f t="shared" si="36"/>
        <v>CP-AD1</v>
      </c>
      <c r="D587" s="85" t="s">
        <v>637</v>
      </c>
      <c r="E587" s="85" t="str">
        <f>VLOOKUP(D587,'Phase apprent &amp; Nature activ'!A$11:B$14,2,0)</f>
        <v>Introduction/Initiation</v>
      </c>
      <c r="F587" s="85">
        <v>3</v>
      </c>
      <c r="G587" s="85" t="s">
        <v>628</v>
      </c>
      <c r="H587" s="85" t="str">
        <f t="shared" si="37"/>
        <v>CP-AD1-I-3-P</v>
      </c>
      <c r="I587" s="48" t="str">
        <f>CONCATENATE(VLOOKUP(CONCATENATE(A587,"-",B587,"-",D587,"-",F587),'Activités par classe-leçon-nat'!G:H,2,0)," - ",E587)</f>
        <v>Apprendre que l'addition +3 revient à déterminer le suivant du suivant du suivant (soit 3 fois le suivant) - Introduction/Initiation</v>
      </c>
      <c r="J587" s="48">
        <f>VLOOKUP(CONCATENATE($A587,"-",$B587,"-",$D587,"-",$F587),'Activités par classe-leçon-nat'!G:J,3,0)</f>
        <v>0</v>
      </c>
      <c r="K587" s="48" t="str">
        <f>VLOOKUP(G587,'Type Exo'!A:C,3,0)</f>
        <v>Un exercice où il faut relier des items entre eux par paire</v>
      </c>
      <c r="L587" s="48"/>
      <c r="M587" s="48">
        <f>IF(NOT(ISNA(VLOOKUP(CONCATENATE($H587,"-",$G587),'Question ClasseLeçonActTyprep'!$I:$L,4,0))), VLOOKUP(CONCATENATE($H587,"-",$G587),'Question ClasseLeçonActTyprep'!$I:$L,4,0), IF(NOT(ISNA(VLOOKUP(CONCATENATE(MID($H587,1,LEN($H587)-2),"--*",$G587),'Question ClasseLeçonActTyprep'!$I:$L,4,0))), VLOOKUP(CONCATENATE(MID($H587,1,LEN($H587)-2),"--*",$G587),'Question ClasseLeçonActTyprep'!$I:$L,4,0), IF(NOT(ISNA(VLOOKUP(CONCATENATE(MID($H587,1,LEN($H587)-4),"---*",$G587),'Question ClasseLeçonActTyprep'!$I:$L,4,0))), VLOOKUP(CONCATENATE(MID($H587,1,LEN($H587)-4),"---*",$G587),'Question ClasseLeçonActTyprep'!$I:$L,4,0), IF(NOT(ISNA(VLOOKUP(CONCATENATE(MID($H587,1,LEN($H587)-5),"----*",$G587),'Question ClasseLeçonActTyprep'!$I:$L,4,0))), VLOOKUP(CONCATENATE(MID($H587,1,LEN($H587)-6),"----*",$G587),'Question ClasseLeçonActTyprep'!$I:$L,4,0), 0))))</f>
        <v>0</v>
      </c>
      <c r="N587" s="86">
        <f t="shared" si="38"/>
        <v>0</v>
      </c>
      <c r="O587"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'Un exercice où il faut relier des items entre eux par paire', '0', '', 'P', '3', 'CP', 'AD1', 'I');</v>
      </c>
    </row>
    <row r="588" spans="1:15" s="6" customFormat="1" ht="58" x14ac:dyDescent="0.35">
      <c r="A588" s="12" t="s">
        <v>77</v>
      </c>
      <c r="B588" s="85" t="s">
        <v>815</v>
      </c>
      <c r="C588" s="9" t="str">
        <f t="shared" si="36"/>
        <v>CP-AD1</v>
      </c>
      <c r="D588" s="85" t="s">
        <v>637</v>
      </c>
      <c r="E588" s="85" t="str">
        <f>VLOOKUP(D588,'Phase apprent &amp; Nature activ'!A$11:B$14,2,0)</f>
        <v>Introduction/Initiation</v>
      </c>
      <c r="F588" s="85">
        <v>3</v>
      </c>
      <c r="G588" s="85" t="s">
        <v>87</v>
      </c>
      <c r="H588" s="85" t="str">
        <f t="shared" si="37"/>
        <v>CP-AD1-I-3-M</v>
      </c>
      <c r="I588" s="48" t="str">
        <f>CONCATENATE(VLOOKUP(CONCATENATE(A588,"-",B588,"-",D588,"-",F588),'Activités par classe-leçon-nat'!G:H,2,0)," - ",E588)</f>
        <v>Apprendre que l'addition +3 revient à déterminer le suivant du suivant du suivant (soit 3 fois le suivant) - Introduction/Initiation</v>
      </c>
      <c r="J588" s="48">
        <f>VLOOKUP(CONCATENATE($A588,"-",$B588,"-",$D588,"-",$F588),'Activités par classe-leçon-nat'!G:J,3,0)</f>
        <v>0</v>
      </c>
      <c r="K588" s="48" t="str">
        <f>VLOOKUP(G588,'Type Exo'!A:C,3,0)</f>
        <v>Un exercice de type Memory</v>
      </c>
      <c r="L588" s="48"/>
      <c r="M588" s="48">
        <f>IF(NOT(ISNA(VLOOKUP(CONCATENATE($H588,"-",$G588),'Question ClasseLeçonActTyprep'!$I:$L,4,0))), VLOOKUP(CONCATENATE($H588,"-",$G588),'Question ClasseLeçonActTyprep'!$I:$L,4,0), IF(NOT(ISNA(VLOOKUP(CONCATENATE(MID($H588,1,LEN($H588)-2),"--*",$G588),'Question ClasseLeçonActTyprep'!$I:$L,4,0))), VLOOKUP(CONCATENATE(MID($H588,1,LEN($H588)-2),"--*",$G588),'Question ClasseLeçonActTyprep'!$I:$L,4,0), IF(NOT(ISNA(VLOOKUP(CONCATENATE(MID($H588,1,LEN($H588)-4),"---*",$G588),'Question ClasseLeçonActTyprep'!$I:$L,4,0))), VLOOKUP(CONCATENATE(MID($H588,1,LEN($H588)-4),"---*",$G588),'Question ClasseLeçonActTyprep'!$I:$L,4,0), IF(NOT(ISNA(VLOOKUP(CONCATENATE(MID($H588,1,LEN($H588)-5),"----*",$G588),'Question ClasseLeçonActTyprep'!$I:$L,4,0))), VLOOKUP(CONCATENATE(MID($H588,1,LEN($H588)-6),"----*",$G588),'Question ClasseLeçonActTyprep'!$I:$L,4,0), 0))))</f>
        <v>0</v>
      </c>
      <c r="N588" s="86">
        <f t="shared" si="38"/>
        <v>0</v>
      </c>
      <c r="O588"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'Un exercice de type Memory', '0', '', 'M', '3', 'CP', 'AD1', 'I');</v>
      </c>
    </row>
    <row r="589" spans="1:15" s="6" customFormat="1" ht="58" x14ac:dyDescent="0.35">
      <c r="A589" s="12" t="s">
        <v>77</v>
      </c>
      <c r="B589" s="85" t="s">
        <v>815</v>
      </c>
      <c r="C589" s="9" t="str">
        <f t="shared" si="36"/>
        <v>CP-AD1</v>
      </c>
      <c r="D589" s="85" t="s">
        <v>637</v>
      </c>
      <c r="E589" s="85" t="str">
        <f>VLOOKUP(D589,'Phase apprent &amp; Nature activ'!A$11:B$14,2,0)</f>
        <v>Introduction/Initiation</v>
      </c>
      <c r="F589" s="85">
        <v>3</v>
      </c>
      <c r="G589" s="85" t="s">
        <v>835</v>
      </c>
      <c r="H589" s="85" t="str">
        <f t="shared" si="37"/>
        <v>CP-AD1-I-3-T</v>
      </c>
      <c r="I589" s="48" t="str">
        <f>CONCATENATE(VLOOKUP(CONCATENATE(A589,"-",B589,"-",D589,"-",F589),'Activités par classe-leçon-nat'!G:H,2,0)," - ",E589)</f>
        <v>Apprendre que l'addition +3 revient à déterminer le suivant du suivant du suivant (soit 3 fois le suivant) - Introduction/Initiation</v>
      </c>
      <c r="J589" s="48">
        <f>VLOOKUP(CONCATENATE($A589,"-",$B589,"-",$D589,"-",$F589),'Activités par classe-leçon-nat'!G:J,3,0)</f>
        <v>0</v>
      </c>
      <c r="K589" s="48" t="str">
        <f>VLOOKUP(G589,'Type Exo'!A:C,3,0)</f>
        <v>Un exercice à trous</v>
      </c>
      <c r="L589" s="48"/>
      <c r="M589" s="48">
        <f>IF(NOT(ISNA(VLOOKUP(CONCATENATE($H589,"-",$G589),'Question ClasseLeçonActTyprep'!$I:$L,4,0))), VLOOKUP(CONCATENATE($H589,"-",$G589),'Question ClasseLeçonActTyprep'!$I:$L,4,0), IF(NOT(ISNA(VLOOKUP(CONCATENATE(MID($H589,1,LEN($H589)-2),"--*",$G589),'Question ClasseLeçonActTyprep'!$I:$L,4,0))), VLOOKUP(CONCATENATE(MID($H589,1,LEN($H589)-2),"--*",$G589),'Question ClasseLeçonActTyprep'!$I:$L,4,0), IF(NOT(ISNA(VLOOKUP(CONCATENATE(MID($H589,1,LEN($H589)-4),"---*",$G589),'Question ClasseLeçonActTyprep'!$I:$L,4,0))), VLOOKUP(CONCATENATE(MID($H589,1,LEN($H589)-4),"---*",$G589),'Question ClasseLeçonActTyprep'!$I:$L,4,0), IF(NOT(ISNA(VLOOKUP(CONCATENATE(MID($H589,1,LEN($H589)-5),"----*",$G589),'Question ClasseLeçonActTyprep'!$I:$L,4,0))), VLOOKUP(CONCATENATE(MID($H589,1,LEN($H589)-6),"----*",$G589),'Question ClasseLeçonActTyprep'!$I:$L,4,0), 0))))</f>
        <v>0</v>
      </c>
      <c r="N589" s="86">
        <f t="shared" si="38"/>
        <v>0</v>
      </c>
      <c r="O589" s="93" t="str">
        <f t="shared" si="39"/>
        <v>INSERT INTO `activite_clnt` (nom, description, objectif, consigne, typrep, num_activite, fk_classe_id, fk_lesson_id, fk_natureactiv_id) VALUES ('Apprendre que l''addition +3 revient à déterminer le suivant du suivant du suivant (soit 3 fois le suivant) - Introduction/Initiation', 'Un exercice à trous', '0', '', 'T', '3', 'CP', 'AD1', 'I');</v>
      </c>
    </row>
    <row r="590" spans="1:15" s="6" customFormat="1" ht="43.5" x14ac:dyDescent="0.35">
      <c r="A590" s="12" t="s">
        <v>77</v>
      </c>
      <c r="B590" s="85" t="s">
        <v>815</v>
      </c>
      <c r="C590" s="9" t="str">
        <f t="shared" si="36"/>
        <v>CP-AD1</v>
      </c>
      <c r="D590" s="85" t="s">
        <v>640</v>
      </c>
      <c r="E590" s="85" t="str">
        <f>VLOOKUP(D590,'Phase apprent &amp; Nature activ'!A$11:B$14,2,0)</f>
        <v>Formalisation</v>
      </c>
      <c r="F590" s="85">
        <v>1</v>
      </c>
      <c r="G590" s="85" t="s">
        <v>735</v>
      </c>
      <c r="H590" s="85" t="str">
        <f t="shared" si="37"/>
        <v>CP-AD1-F-1-B1</v>
      </c>
      <c r="I590" s="48" t="str">
        <f>CONCATENATE(VLOOKUP(CONCATENATE(A590,"-",B590,"-",D590,"-",F590),'Activités par classe-leçon-nat'!G:H,2,0)," - ",E590)</f>
        <v>Généraliser que l'addition +n revient à déterminer n fois le suivant - Formalisation</v>
      </c>
      <c r="J590" s="48">
        <f>VLOOKUP(CONCATENATE($A590,"-",$B590,"-",$D590,"-",$F590),'Activités par classe-leçon-nat'!G:J,3,0)</f>
        <v>0</v>
      </c>
      <c r="K590" s="48" t="str">
        <f>VLOOKUP(G590,'Type Exo'!A:C,3,0)</f>
        <v>Exercice où il faut trouver la bonne réponse parmi 2 possibles</v>
      </c>
      <c r="L590" s="48"/>
      <c r="M590" s="48">
        <f>IF(NOT(ISNA(VLOOKUP(CONCATENATE($H590,"-",$G590),'Question ClasseLeçonActTyprep'!$I:$L,4,0))), VLOOKUP(CONCATENATE($H590,"-",$G590),'Question ClasseLeçonActTyprep'!$I:$L,4,0), IF(NOT(ISNA(VLOOKUP(CONCATENATE(MID($H590,1,LEN($H590)-2),"--*",$G590),'Question ClasseLeçonActTyprep'!$I:$L,4,0))), VLOOKUP(CONCATENATE(MID($H590,1,LEN($H590)-2),"--*",$G590),'Question ClasseLeçonActTyprep'!$I:$L,4,0), IF(NOT(ISNA(VLOOKUP(CONCATENATE(MID($H590,1,LEN($H590)-4),"---*",$G590),'Question ClasseLeçonActTyprep'!$I:$L,4,0))), VLOOKUP(CONCATENATE(MID($H590,1,LEN($H590)-4),"---*",$G590),'Question ClasseLeçonActTyprep'!$I:$L,4,0), IF(NOT(ISNA(VLOOKUP(CONCATENATE(MID($H590,1,LEN($H590)-5),"----*",$G590),'Question ClasseLeçonActTyprep'!$I:$L,4,0))), VLOOKUP(CONCATENATE(MID($H590,1,LEN($H590)-6),"----*",$G590),'Question ClasseLeçonActTyprep'!$I:$L,4,0), 0))))</f>
        <v>0</v>
      </c>
      <c r="N590" s="86">
        <f t="shared" si="38"/>
        <v>0</v>
      </c>
      <c r="O590" s="93" t="str">
        <f t="shared" si="39"/>
        <v>INSERT INTO `activite_clnt` (nom, description, objectif, consigne, typrep, num_activite, fk_classe_id, fk_lesson_id, fk_natureactiv_id) VALUES ('Généraliser que l''addition +n revient à déterminer n fois le suivant - Formalisation', 'Exercice où il faut trouver la bonne réponse parmi 2 possibles', '0', '', 'B1', '1', 'CP', 'AD1', 'F');</v>
      </c>
    </row>
    <row r="591" spans="1:15" s="6" customFormat="1" ht="58" x14ac:dyDescent="0.35">
      <c r="A591" s="12" t="s">
        <v>77</v>
      </c>
      <c r="B591" s="85" t="s">
        <v>815</v>
      </c>
      <c r="C591" s="9" t="str">
        <f t="shared" si="36"/>
        <v>CP-AD1</v>
      </c>
      <c r="D591" s="85" t="s">
        <v>640</v>
      </c>
      <c r="E591" s="85" t="str">
        <f>VLOOKUP(D591,'Phase apprent &amp; Nature activ'!A$11:B$14,2,0)</f>
        <v>Formalisation</v>
      </c>
      <c r="F591" s="85">
        <v>1</v>
      </c>
      <c r="G591" s="85" t="s">
        <v>951</v>
      </c>
      <c r="H591" s="85" t="str">
        <f t="shared" si="37"/>
        <v>CP-AD1-F-1-B2</v>
      </c>
      <c r="I591" s="48" t="str">
        <f>CONCATENATE(VLOOKUP(CONCATENATE(A591,"-",B591,"-",D591,"-",F591),'Activités par classe-leçon-nat'!G:H,2,0)," - ",E591)</f>
        <v>Généraliser que l'addition +n revient à déterminer n fois le suivant - Formalisation</v>
      </c>
      <c r="J591" s="48">
        <f>VLOOKUP(CONCATENATE($A591,"-",$B591,"-",$D591,"-",$F591),'Activités par classe-leçon-nat'!G:J,3,0)</f>
        <v>0</v>
      </c>
      <c r="K591" s="48" t="str">
        <f>VLOOKUP(G591,'Type Exo'!A:C,3,0)</f>
        <v>Exercice où il faut trouver la bonne réponse parmi 2 possibles (question alternative)</v>
      </c>
      <c r="L591" s="48"/>
      <c r="M591" s="48">
        <f>IF(NOT(ISNA(VLOOKUP(CONCATENATE($H591,"-",$G591),'Question ClasseLeçonActTyprep'!$I:$L,4,0))), VLOOKUP(CONCATENATE($H591,"-",$G591),'Question ClasseLeçonActTyprep'!$I:$L,4,0), IF(NOT(ISNA(VLOOKUP(CONCATENATE(MID($H591,1,LEN($H591)-2),"--*",$G591),'Question ClasseLeçonActTyprep'!$I:$L,4,0))), VLOOKUP(CONCATENATE(MID($H591,1,LEN($H591)-2),"--*",$G591),'Question ClasseLeçonActTyprep'!$I:$L,4,0), IF(NOT(ISNA(VLOOKUP(CONCATENATE(MID($H591,1,LEN($H591)-4),"---*",$G591),'Question ClasseLeçonActTyprep'!$I:$L,4,0))), VLOOKUP(CONCATENATE(MID($H591,1,LEN($H591)-4),"---*",$G591),'Question ClasseLeçonActTyprep'!$I:$L,4,0), IF(NOT(ISNA(VLOOKUP(CONCATENATE(MID($H591,1,LEN($H591)-5),"----*",$G591),'Question ClasseLeçonActTyprep'!$I:$L,4,0))), VLOOKUP(CONCATENATE(MID($H591,1,LEN($H591)-6),"----*",$G591),'Question ClasseLeçonActTyprep'!$I:$L,4,0), 0))))</f>
        <v>0</v>
      </c>
      <c r="N591" s="86">
        <f t="shared" si="38"/>
        <v>0</v>
      </c>
      <c r="O591" s="93" t="str">
        <f t="shared" si="39"/>
        <v>INSERT INTO `activite_clnt` (nom, description, objectif, consigne, typrep, num_activite, fk_classe_id, fk_lesson_id, fk_natureactiv_id) VALUES ('Généraliser que l''addition +n revient à déterminer n fois le suivant - Formalisation', 'Exercice où il faut trouver la bonne réponse parmi 2 possibles (question alternative)', '0', '', 'B2', '1', 'CP', 'AD1', 'F');</v>
      </c>
    </row>
    <row r="592" spans="1:15" s="6" customFormat="1" ht="43.5" x14ac:dyDescent="0.35">
      <c r="A592" s="12" t="s">
        <v>77</v>
      </c>
      <c r="B592" s="85" t="s">
        <v>815</v>
      </c>
      <c r="C592" s="9" t="str">
        <f t="shared" si="36"/>
        <v>CP-AD1</v>
      </c>
      <c r="D592" s="85" t="s">
        <v>640</v>
      </c>
      <c r="E592" s="85" t="str">
        <f>VLOOKUP(D592,'Phase apprent &amp; Nature activ'!A$11:B$14,2,0)</f>
        <v>Formalisation</v>
      </c>
      <c r="F592" s="85">
        <v>1</v>
      </c>
      <c r="G592" s="85" t="s">
        <v>952</v>
      </c>
      <c r="H592" s="85" t="str">
        <f t="shared" si="37"/>
        <v>CP-AD1-F-1-Q1</v>
      </c>
      <c r="I592" s="48" t="str">
        <f>CONCATENATE(VLOOKUP(CONCATENATE(A592,"-",B592,"-",D592,"-",F592),'Activités par classe-leçon-nat'!G:H,2,0)," - ",E592)</f>
        <v>Généraliser que l'addition +n revient à déterminer n fois le suivant - Formalisation</v>
      </c>
      <c r="J592" s="48">
        <f>VLOOKUP(CONCATENATE($A592,"-",$B592,"-",$D592,"-",$F592),'Activités par classe-leçon-nat'!G:J,3,0)</f>
        <v>0</v>
      </c>
      <c r="K592" s="48" t="str">
        <f>VLOOKUP(G592,'Type Exo'!A:C,3,0)</f>
        <v>Un exercice de type QCM</v>
      </c>
      <c r="L592" s="48"/>
      <c r="M592" s="48">
        <f>IF(NOT(ISNA(VLOOKUP(CONCATENATE($H592,"-",$G592),'Question ClasseLeçonActTyprep'!$I:$L,4,0))), VLOOKUP(CONCATENATE($H592,"-",$G592),'Question ClasseLeçonActTyprep'!$I:$L,4,0), IF(NOT(ISNA(VLOOKUP(CONCATENATE(MID($H592,1,LEN($H592)-2),"--*",$G592),'Question ClasseLeçonActTyprep'!$I:$L,4,0))), VLOOKUP(CONCATENATE(MID($H592,1,LEN($H592)-2),"--*",$G592),'Question ClasseLeçonActTyprep'!$I:$L,4,0), IF(NOT(ISNA(VLOOKUP(CONCATENATE(MID($H592,1,LEN($H592)-4),"---*",$G592),'Question ClasseLeçonActTyprep'!$I:$L,4,0))), VLOOKUP(CONCATENATE(MID($H592,1,LEN($H592)-4),"---*",$G592),'Question ClasseLeçonActTyprep'!$I:$L,4,0), IF(NOT(ISNA(VLOOKUP(CONCATENATE(MID($H592,1,LEN($H592)-5),"----*",$G592),'Question ClasseLeçonActTyprep'!$I:$L,4,0))), VLOOKUP(CONCATENATE(MID($H592,1,LEN($H592)-6),"----*",$G592),'Question ClasseLeçonActTyprep'!$I:$L,4,0), 0))))</f>
        <v>0</v>
      </c>
      <c r="N592" s="86">
        <f t="shared" si="38"/>
        <v>0</v>
      </c>
      <c r="O592" s="93" t="str">
        <f t="shared" si="39"/>
        <v>INSERT INTO `activite_clnt` (nom, description, objectif, consigne, typrep, num_activite, fk_classe_id, fk_lesson_id, fk_natureactiv_id) VALUES ('Généraliser que l''addition +n revient à déterminer n fois le suivant - Formalisation', 'Un exercice de type QCM', '0', '', 'Q1', '1', 'CP', 'AD1', 'F');</v>
      </c>
    </row>
    <row r="593" spans="1:15" s="6" customFormat="1" ht="58" x14ac:dyDescent="0.35">
      <c r="A593" s="12" t="s">
        <v>77</v>
      </c>
      <c r="B593" s="85" t="s">
        <v>815</v>
      </c>
      <c r="C593" s="9" t="str">
        <f t="shared" si="36"/>
        <v>CP-AD1</v>
      </c>
      <c r="D593" s="85" t="s">
        <v>640</v>
      </c>
      <c r="E593" s="85" t="str">
        <f>VLOOKUP(D593,'Phase apprent &amp; Nature activ'!A$11:B$14,2,0)</f>
        <v>Formalisation</v>
      </c>
      <c r="F593" s="85">
        <v>1</v>
      </c>
      <c r="G593" s="85" t="s">
        <v>953</v>
      </c>
      <c r="H593" s="85" t="str">
        <f t="shared" si="37"/>
        <v>CP-AD1-F-1-Q2</v>
      </c>
      <c r="I593" s="48" t="str">
        <f>CONCATENATE(VLOOKUP(CONCATENATE(A593,"-",B593,"-",D593,"-",F593),'Activités par classe-leçon-nat'!G:H,2,0)," - ",E593)</f>
        <v>Généraliser que l'addition +n revient à déterminer n fois le suivant - Formalisation</v>
      </c>
      <c r="J593" s="48">
        <f>VLOOKUP(CONCATENATE($A593,"-",$B593,"-",$D593,"-",$F593),'Activités par classe-leçon-nat'!G:J,3,0)</f>
        <v>0</v>
      </c>
      <c r="K593" s="48" t="str">
        <f>VLOOKUP(G593,'Type Exo'!A:C,3,0)</f>
        <v>Un exercice de type QCM (question alternative / trouver l'intrus)</v>
      </c>
      <c r="L593" s="48"/>
      <c r="M593" s="48">
        <f>IF(NOT(ISNA(VLOOKUP(CONCATENATE($H593,"-",$G593),'Question ClasseLeçonActTyprep'!$I:$L,4,0))), VLOOKUP(CONCATENATE($H593,"-",$G593),'Question ClasseLeçonActTyprep'!$I:$L,4,0), IF(NOT(ISNA(VLOOKUP(CONCATENATE(MID($H593,1,LEN($H593)-2),"--*",$G593),'Question ClasseLeçonActTyprep'!$I:$L,4,0))), VLOOKUP(CONCATENATE(MID($H593,1,LEN($H593)-2),"--*",$G593),'Question ClasseLeçonActTyprep'!$I:$L,4,0), IF(NOT(ISNA(VLOOKUP(CONCATENATE(MID($H593,1,LEN($H593)-4),"---*",$G593),'Question ClasseLeçonActTyprep'!$I:$L,4,0))), VLOOKUP(CONCATENATE(MID($H593,1,LEN($H593)-4),"---*",$G593),'Question ClasseLeçonActTyprep'!$I:$L,4,0), IF(NOT(ISNA(VLOOKUP(CONCATENATE(MID($H593,1,LEN($H593)-5),"----*",$G593),'Question ClasseLeçonActTyprep'!$I:$L,4,0))), VLOOKUP(CONCATENATE(MID($H593,1,LEN($H593)-6),"----*",$G593),'Question ClasseLeçonActTyprep'!$I:$L,4,0), 0))))</f>
        <v>0</v>
      </c>
      <c r="N593" s="86">
        <f t="shared" si="38"/>
        <v>0</v>
      </c>
      <c r="O593" s="93" t="str">
        <f t="shared" si="39"/>
        <v>INSERT INTO `activite_clnt` (nom, description, objectif, consigne, typrep, num_activite, fk_classe_id, fk_lesson_id, fk_natureactiv_id) VALUES ('Généraliser que l''addition +n revient à déterminer n fois le suivant - Formalisation', 'Un exercice de type QCM (question alternative / trouver l''intrus)', '0', '', 'Q2', '1', 'CP', 'AD1', 'F');</v>
      </c>
    </row>
    <row r="594" spans="1:15" s="6" customFormat="1" ht="43.5" x14ac:dyDescent="0.35">
      <c r="A594" s="12" t="s">
        <v>77</v>
      </c>
      <c r="B594" s="85" t="s">
        <v>815</v>
      </c>
      <c r="C594" s="9" t="str">
        <f t="shared" si="36"/>
        <v>CP-AD1</v>
      </c>
      <c r="D594" s="85" t="s">
        <v>640</v>
      </c>
      <c r="E594" s="85" t="str">
        <f>VLOOKUP(D594,'Phase apprent &amp; Nature activ'!A$11:B$14,2,0)</f>
        <v>Formalisation</v>
      </c>
      <c r="F594" s="85">
        <v>1</v>
      </c>
      <c r="G594" s="85" t="s">
        <v>628</v>
      </c>
      <c r="H594" s="85" t="str">
        <f t="shared" si="37"/>
        <v>CP-AD1-F-1-P</v>
      </c>
      <c r="I594" s="48" t="str">
        <f>CONCATENATE(VLOOKUP(CONCATENATE(A594,"-",B594,"-",D594,"-",F594),'Activités par classe-leçon-nat'!G:H,2,0)," - ",E594)</f>
        <v>Généraliser que l'addition +n revient à déterminer n fois le suivant - Formalisation</v>
      </c>
      <c r="J594" s="48">
        <f>VLOOKUP(CONCATENATE($A594,"-",$B594,"-",$D594,"-",$F594),'Activités par classe-leçon-nat'!G:J,3,0)</f>
        <v>0</v>
      </c>
      <c r="K594" s="48" t="str">
        <f>VLOOKUP(G594,'Type Exo'!A:C,3,0)</f>
        <v>Un exercice où il faut relier des items entre eux par paire</v>
      </c>
      <c r="L594" s="48"/>
      <c r="M594" s="48">
        <f>IF(NOT(ISNA(VLOOKUP(CONCATENATE($H594,"-",$G594),'Question ClasseLeçonActTyprep'!$I:$L,4,0))), VLOOKUP(CONCATENATE($H594,"-",$G594),'Question ClasseLeçonActTyprep'!$I:$L,4,0), IF(NOT(ISNA(VLOOKUP(CONCATENATE(MID($H594,1,LEN($H594)-2),"--*",$G594),'Question ClasseLeçonActTyprep'!$I:$L,4,0))), VLOOKUP(CONCATENATE(MID($H594,1,LEN($H594)-2),"--*",$G594),'Question ClasseLeçonActTyprep'!$I:$L,4,0), IF(NOT(ISNA(VLOOKUP(CONCATENATE(MID($H594,1,LEN($H594)-4),"---*",$G594),'Question ClasseLeçonActTyprep'!$I:$L,4,0))), VLOOKUP(CONCATENATE(MID($H594,1,LEN($H594)-4),"---*",$G594),'Question ClasseLeçonActTyprep'!$I:$L,4,0), IF(NOT(ISNA(VLOOKUP(CONCATENATE(MID($H594,1,LEN($H594)-5),"----*",$G594),'Question ClasseLeçonActTyprep'!$I:$L,4,0))), VLOOKUP(CONCATENATE(MID($H594,1,LEN($H594)-6),"----*",$G594),'Question ClasseLeçonActTyprep'!$I:$L,4,0), 0))))</f>
        <v>0</v>
      </c>
      <c r="N594" s="86">
        <f t="shared" si="38"/>
        <v>0</v>
      </c>
      <c r="O594" s="93" t="str">
        <f t="shared" si="39"/>
        <v>INSERT INTO `activite_clnt` (nom, description, objectif, consigne, typrep, num_activite, fk_classe_id, fk_lesson_id, fk_natureactiv_id) VALUES ('Généraliser que l''addition +n revient à déterminer n fois le suivant - Formalisation', 'Un exercice où il faut relier des items entre eux par paire', '0', '', 'P', '1', 'CP', 'AD1', 'F');</v>
      </c>
    </row>
    <row r="595" spans="1:15" s="6" customFormat="1" ht="43.5" x14ac:dyDescent="0.35">
      <c r="A595" s="12" t="s">
        <v>77</v>
      </c>
      <c r="B595" s="85" t="s">
        <v>815</v>
      </c>
      <c r="C595" s="9" t="str">
        <f t="shared" si="36"/>
        <v>CP-AD1</v>
      </c>
      <c r="D595" s="85" t="s">
        <v>640</v>
      </c>
      <c r="E595" s="85" t="str">
        <f>VLOOKUP(D595,'Phase apprent &amp; Nature activ'!A$11:B$14,2,0)</f>
        <v>Formalisation</v>
      </c>
      <c r="F595" s="85">
        <v>1</v>
      </c>
      <c r="G595" s="85" t="s">
        <v>87</v>
      </c>
      <c r="H595" s="85" t="str">
        <f t="shared" si="37"/>
        <v>CP-AD1-F-1-M</v>
      </c>
      <c r="I595" s="48" t="str">
        <f>CONCATENATE(VLOOKUP(CONCATENATE(A595,"-",B595,"-",D595,"-",F595),'Activités par classe-leçon-nat'!G:H,2,0)," - ",E595)</f>
        <v>Généraliser que l'addition +n revient à déterminer n fois le suivant - Formalisation</v>
      </c>
      <c r="J595" s="48">
        <f>VLOOKUP(CONCATENATE($A595,"-",$B595,"-",$D595,"-",$F595),'Activités par classe-leçon-nat'!G:J,3,0)</f>
        <v>0</v>
      </c>
      <c r="K595" s="48" t="str">
        <f>VLOOKUP(G595,'Type Exo'!A:C,3,0)</f>
        <v>Un exercice de type Memory</v>
      </c>
      <c r="L595" s="48"/>
      <c r="M595" s="48">
        <f>IF(NOT(ISNA(VLOOKUP(CONCATENATE($H595,"-",$G595),'Question ClasseLeçonActTyprep'!$I:$L,4,0))), VLOOKUP(CONCATENATE($H595,"-",$G595),'Question ClasseLeçonActTyprep'!$I:$L,4,0), IF(NOT(ISNA(VLOOKUP(CONCATENATE(MID($H595,1,LEN($H595)-2),"--*",$G595),'Question ClasseLeçonActTyprep'!$I:$L,4,0))), VLOOKUP(CONCATENATE(MID($H595,1,LEN($H595)-2),"--*",$G595),'Question ClasseLeçonActTyprep'!$I:$L,4,0), IF(NOT(ISNA(VLOOKUP(CONCATENATE(MID($H595,1,LEN($H595)-4),"---*",$G595),'Question ClasseLeçonActTyprep'!$I:$L,4,0))), VLOOKUP(CONCATENATE(MID($H595,1,LEN($H595)-4),"---*",$G595),'Question ClasseLeçonActTyprep'!$I:$L,4,0), IF(NOT(ISNA(VLOOKUP(CONCATENATE(MID($H595,1,LEN($H595)-5),"----*",$G595),'Question ClasseLeçonActTyprep'!$I:$L,4,0))), VLOOKUP(CONCATENATE(MID($H595,1,LEN($H595)-6),"----*",$G595),'Question ClasseLeçonActTyprep'!$I:$L,4,0), 0))))</f>
        <v>0</v>
      </c>
      <c r="N595" s="86">
        <f t="shared" si="38"/>
        <v>0</v>
      </c>
      <c r="O595" s="93" t="str">
        <f t="shared" si="39"/>
        <v>INSERT INTO `activite_clnt` (nom, description, objectif, consigne, typrep, num_activite, fk_classe_id, fk_lesson_id, fk_natureactiv_id) VALUES ('Généraliser que l''addition +n revient à déterminer n fois le suivant - Formalisation', 'Un exercice de type Memory', '0', '', 'M', '1', 'CP', 'AD1', 'F');</v>
      </c>
    </row>
    <row r="596" spans="1:15" s="6" customFormat="1" ht="43.5" x14ac:dyDescent="0.35">
      <c r="A596" s="12" t="s">
        <v>77</v>
      </c>
      <c r="B596" s="85" t="s">
        <v>815</v>
      </c>
      <c r="C596" s="9" t="str">
        <f t="shared" si="36"/>
        <v>CP-AD1</v>
      </c>
      <c r="D596" s="85" t="s">
        <v>640</v>
      </c>
      <c r="E596" s="85" t="str">
        <f>VLOOKUP(D596,'Phase apprent &amp; Nature activ'!A$11:B$14,2,0)</f>
        <v>Formalisation</v>
      </c>
      <c r="F596" s="85">
        <v>1</v>
      </c>
      <c r="G596" s="85" t="s">
        <v>835</v>
      </c>
      <c r="H596" s="85" t="str">
        <f t="shared" si="37"/>
        <v>CP-AD1-F-1-T</v>
      </c>
      <c r="I596" s="48" t="str">
        <f>CONCATENATE(VLOOKUP(CONCATENATE(A596,"-",B596,"-",D596,"-",F596),'Activités par classe-leçon-nat'!G:H,2,0)," - ",E596)</f>
        <v>Généraliser que l'addition +n revient à déterminer n fois le suivant - Formalisation</v>
      </c>
      <c r="J596" s="48">
        <f>VLOOKUP(CONCATENATE($A596,"-",$B596,"-",$D596,"-",$F596),'Activités par classe-leçon-nat'!G:J,3,0)</f>
        <v>0</v>
      </c>
      <c r="K596" s="48" t="str">
        <f>VLOOKUP(G596,'Type Exo'!A:C,3,0)</f>
        <v>Un exercice à trous</v>
      </c>
      <c r="L596" s="48"/>
      <c r="M596" s="48">
        <f>IF(NOT(ISNA(VLOOKUP(CONCATENATE($H596,"-",$G596),'Question ClasseLeçonActTyprep'!$I:$L,4,0))), VLOOKUP(CONCATENATE($H596,"-",$G596),'Question ClasseLeçonActTyprep'!$I:$L,4,0), IF(NOT(ISNA(VLOOKUP(CONCATENATE(MID($H596,1,LEN($H596)-2),"--*",$G596),'Question ClasseLeçonActTyprep'!$I:$L,4,0))), VLOOKUP(CONCATENATE(MID($H596,1,LEN($H596)-2),"--*",$G596),'Question ClasseLeçonActTyprep'!$I:$L,4,0), IF(NOT(ISNA(VLOOKUP(CONCATENATE(MID($H596,1,LEN($H596)-4),"---*",$G596),'Question ClasseLeçonActTyprep'!$I:$L,4,0))), VLOOKUP(CONCATENATE(MID($H596,1,LEN($H596)-4),"---*",$G596),'Question ClasseLeçonActTyprep'!$I:$L,4,0), IF(NOT(ISNA(VLOOKUP(CONCATENATE(MID($H596,1,LEN($H596)-5),"----*",$G596),'Question ClasseLeçonActTyprep'!$I:$L,4,0))), VLOOKUP(CONCATENATE(MID($H596,1,LEN($H596)-6),"----*",$G596),'Question ClasseLeçonActTyprep'!$I:$L,4,0), 0))))</f>
        <v>0</v>
      </c>
      <c r="N596" s="86">
        <f t="shared" si="38"/>
        <v>0</v>
      </c>
      <c r="O596" s="93" t="str">
        <f t="shared" si="39"/>
        <v>INSERT INTO `activite_clnt` (nom, description, objectif, consigne, typrep, num_activite, fk_classe_id, fk_lesson_id, fk_natureactiv_id) VALUES ('Généraliser que l''addition +n revient à déterminer n fois le suivant - Formalisation', 'Un exercice à trous', '0', '', 'T', '1', 'CP', 'AD1', 'F');</v>
      </c>
    </row>
    <row r="597" spans="1:15" s="6" customFormat="1" ht="43.5" x14ac:dyDescent="0.35">
      <c r="A597" s="12" t="s">
        <v>77</v>
      </c>
      <c r="B597" s="85" t="s">
        <v>820</v>
      </c>
      <c r="C597" s="9" t="str">
        <f t="shared" si="36"/>
        <v>CP-AD2</v>
      </c>
      <c r="D597" s="85" t="s">
        <v>637</v>
      </c>
      <c r="E597" s="85" t="str">
        <f>VLOOKUP(D597,'Phase apprent &amp; Nature activ'!A$11:B$14,2,0)</f>
        <v>Introduction/Initiation</v>
      </c>
      <c r="F597" s="85">
        <v>1</v>
      </c>
      <c r="G597" s="85" t="s">
        <v>735</v>
      </c>
      <c r="H597" s="85" t="str">
        <f t="shared" si="37"/>
        <v>CP-AD2-I-1-B1</v>
      </c>
      <c r="I597" s="48" t="str">
        <f>CONCATENATE(VLOOKUP(CONCATENATE(A597,"-",B597,"-",D597,"-",F597),'Activités par classe-leçon-nat'!G:H,2,0)," - ",E597)</f>
        <v>Apprendre à compter par saut de 2 - Introduction/Initiation</v>
      </c>
      <c r="J597" s="48">
        <f>VLOOKUP(CONCATENATE($A597,"-",$B597,"-",$D597,"-",$F597),'Activités par classe-leçon-nat'!G:J,3,0)</f>
        <v>0</v>
      </c>
      <c r="K597" s="48" t="str">
        <f>VLOOKUP(G597,'Type Exo'!A:C,3,0)</f>
        <v>Exercice où il faut trouver la bonne réponse parmi 2 possibles</v>
      </c>
      <c r="L597" s="48"/>
      <c r="M597" s="48">
        <f>IF(NOT(ISNA(VLOOKUP(CONCATENATE($H597,"-",$G597),'Question ClasseLeçonActTyprep'!$I:$L,4,0))), VLOOKUP(CONCATENATE($H597,"-",$G597),'Question ClasseLeçonActTyprep'!$I:$L,4,0), IF(NOT(ISNA(VLOOKUP(CONCATENATE(MID($H597,1,LEN($H597)-2),"--*",$G597),'Question ClasseLeçonActTyprep'!$I:$L,4,0))), VLOOKUP(CONCATENATE(MID($H597,1,LEN($H597)-2),"--*",$G597),'Question ClasseLeçonActTyprep'!$I:$L,4,0), IF(NOT(ISNA(VLOOKUP(CONCATENATE(MID($H597,1,LEN($H597)-4),"---*",$G597),'Question ClasseLeçonActTyprep'!$I:$L,4,0))), VLOOKUP(CONCATENATE(MID($H597,1,LEN($H597)-4),"---*",$G597),'Question ClasseLeçonActTyprep'!$I:$L,4,0), IF(NOT(ISNA(VLOOKUP(CONCATENATE(MID($H597,1,LEN($H597)-5),"----*",$G597),'Question ClasseLeçonActTyprep'!$I:$L,4,0))), VLOOKUP(CONCATENATE(MID($H597,1,LEN($H597)-6),"----*",$G597),'Question ClasseLeçonActTyprep'!$I:$L,4,0), 0))))</f>
        <v>0</v>
      </c>
      <c r="N597" s="86">
        <f t="shared" si="38"/>
        <v>0</v>
      </c>
      <c r="O597" s="93" t="str">
        <f t="shared" si="39"/>
        <v>INSERT INTO `activite_clnt` (nom, description, objectif, consigne, typrep, num_activite, fk_classe_id, fk_lesson_id, fk_natureactiv_id) VALUES ('Apprendre à compter par saut de 2 - Introduction/Initiation', 'Exercice où il faut trouver la bonne réponse parmi 2 possibles', '0', '', 'B1', '1', 'CP', 'AD2', 'I');</v>
      </c>
    </row>
    <row r="598" spans="1:15" s="6" customFormat="1" ht="58" x14ac:dyDescent="0.35">
      <c r="A598" s="12" t="s">
        <v>77</v>
      </c>
      <c r="B598" s="85" t="s">
        <v>820</v>
      </c>
      <c r="C598" s="9" t="str">
        <f t="shared" si="36"/>
        <v>CP-AD2</v>
      </c>
      <c r="D598" s="85" t="s">
        <v>637</v>
      </c>
      <c r="E598" s="85" t="str">
        <f>VLOOKUP(D598,'Phase apprent &amp; Nature activ'!A$11:B$14,2,0)</f>
        <v>Introduction/Initiation</v>
      </c>
      <c r="F598" s="85">
        <v>1</v>
      </c>
      <c r="G598" s="85" t="s">
        <v>951</v>
      </c>
      <c r="H598" s="85" t="str">
        <f t="shared" si="37"/>
        <v>CP-AD2-I-1-B2</v>
      </c>
      <c r="I598" s="48" t="str">
        <f>CONCATENATE(VLOOKUP(CONCATENATE(A598,"-",B598,"-",D598,"-",F598),'Activités par classe-leçon-nat'!G:H,2,0)," - ",E598)</f>
        <v>Apprendre à compter par saut de 2 - Introduction/Initiation</v>
      </c>
      <c r="J598" s="48">
        <f>VLOOKUP(CONCATENATE($A598,"-",$B598,"-",$D598,"-",$F598),'Activités par classe-leçon-nat'!G:J,3,0)</f>
        <v>0</v>
      </c>
      <c r="K598" s="48" t="str">
        <f>VLOOKUP(G598,'Type Exo'!A:C,3,0)</f>
        <v>Exercice où il faut trouver la bonne réponse parmi 2 possibles (question alternative)</v>
      </c>
      <c r="L598" s="48"/>
      <c r="M598" s="48">
        <f>IF(NOT(ISNA(VLOOKUP(CONCATENATE($H598,"-",$G598),'Question ClasseLeçonActTyprep'!$I:$L,4,0))), VLOOKUP(CONCATENATE($H598,"-",$G598),'Question ClasseLeçonActTyprep'!$I:$L,4,0), IF(NOT(ISNA(VLOOKUP(CONCATENATE(MID($H598,1,LEN($H598)-2),"--*",$G598),'Question ClasseLeçonActTyprep'!$I:$L,4,0))), VLOOKUP(CONCATENATE(MID($H598,1,LEN($H598)-2),"--*",$G598),'Question ClasseLeçonActTyprep'!$I:$L,4,0), IF(NOT(ISNA(VLOOKUP(CONCATENATE(MID($H598,1,LEN($H598)-4),"---*",$G598),'Question ClasseLeçonActTyprep'!$I:$L,4,0))), VLOOKUP(CONCATENATE(MID($H598,1,LEN($H598)-4),"---*",$G598),'Question ClasseLeçonActTyprep'!$I:$L,4,0), IF(NOT(ISNA(VLOOKUP(CONCATENATE(MID($H598,1,LEN($H598)-5),"----*",$G598),'Question ClasseLeçonActTyprep'!$I:$L,4,0))), VLOOKUP(CONCATENATE(MID($H598,1,LEN($H598)-6),"----*",$G598),'Question ClasseLeçonActTyprep'!$I:$L,4,0), 0))))</f>
        <v>0</v>
      </c>
      <c r="N598" s="86">
        <f t="shared" si="38"/>
        <v>0</v>
      </c>
      <c r="O598" s="93" t="str">
        <f t="shared" si="39"/>
        <v>INSERT INTO `activite_clnt` (nom, description, objectif, consigne, typrep, num_activite, fk_classe_id, fk_lesson_id, fk_natureactiv_id) VALUES ('Apprendre à compter par saut de 2 - Introduction/Initiation', 'Exercice où il faut trouver la bonne réponse parmi 2 possibles (question alternative)', '0', '', 'B2', '1', 'CP', 'AD2', 'I');</v>
      </c>
    </row>
    <row r="599" spans="1:15" s="6" customFormat="1" ht="43.5" x14ac:dyDescent="0.35">
      <c r="A599" s="12" t="s">
        <v>77</v>
      </c>
      <c r="B599" s="85" t="s">
        <v>820</v>
      </c>
      <c r="C599" s="9" t="str">
        <f t="shared" si="36"/>
        <v>CP-AD2</v>
      </c>
      <c r="D599" s="85" t="s">
        <v>637</v>
      </c>
      <c r="E599" s="85" t="str">
        <f>VLOOKUP(D599,'Phase apprent &amp; Nature activ'!A$11:B$14,2,0)</f>
        <v>Introduction/Initiation</v>
      </c>
      <c r="F599" s="85">
        <v>1</v>
      </c>
      <c r="G599" s="85" t="s">
        <v>952</v>
      </c>
      <c r="H599" s="85" t="str">
        <f t="shared" si="37"/>
        <v>CP-AD2-I-1-Q1</v>
      </c>
      <c r="I599" s="48" t="str">
        <f>CONCATENATE(VLOOKUP(CONCATENATE(A599,"-",B599,"-",D599,"-",F599),'Activités par classe-leçon-nat'!G:H,2,0)," - ",E599)</f>
        <v>Apprendre à compter par saut de 2 - Introduction/Initiation</v>
      </c>
      <c r="J599" s="48">
        <f>VLOOKUP(CONCATENATE($A599,"-",$B599,"-",$D599,"-",$F599),'Activités par classe-leçon-nat'!G:J,3,0)</f>
        <v>0</v>
      </c>
      <c r="K599" s="48" t="str">
        <f>VLOOKUP(G599,'Type Exo'!A:C,3,0)</f>
        <v>Un exercice de type QCM</v>
      </c>
      <c r="L599" s="48"/>
      <c r="M599" s="48">
        <f>IF(NOT(ISNA(VLOOKUP(CONCATENATE($H599,"-",$G599),'Question ClasseLeçonActTyprep'!$I:$L,4,0))), VLOOKUP(CONCATENATE($H599,"-",$G599),'Question ClasseLeçonActTyprep'!$I:$L,4,0), IF(NOT(ISNA(VLOOKUP(CONCATENATE(MID($H599,1,LEN($H599)-2),"--*",$G599),'Question ClasseLeçonActTyprep'!$I:$L,4,0))), VLOOKUP(CONCATENATE(MID($H599,1,LEN($H599)-2),"--*",$G599),'Question ClasseLeçonActTyprep'!$I:$L,4,0), IF(NOT(ISNA(VLOOKUP(CONCATENATE(MID($H599,1,LEN($H599)-4),"---*",$G599),'Question ClasseLeçonActTyprep'!$I:$L,4,0))), VLOOKUP(CONCATENATE(MID($H599,1,LEN($H599)-4),"---*",$G599),'Question ClasseLeçonActTyprep'!$I:$L,4,0), IF(NOT(ISNA(VLOOKUP(CONCATENATE(MID($H599,1,LEN($H599)-5),"----*",$G599),'Question ClasseLeçonActTyprep'!$I:$L,4,0))), VLOOKUP(CONCATENATE(MID($H599,1,LEN($H599)-6),"----*",$G599),'Question ClasseLeçonActTyprep'!$I:$L,4,0), 0))))</f>
        <v>0</v>
      </c>
      <c r="N599" s="86">
        <f t="shared" si="38"/>
        <v>0</v>
      </c>
      <c r="O599" s="93" t="str">
        <f t="shared" si="39"/>
        <v>INSERT INTO `activite_clnt` (nom, description, objectif, consigne, typrep, num_activite, fk_classe_id, fk_lesson_id, fk_natureactiv_id) VALUES ('Apprendre à compter par saut de 2 - Introduction/Initiation', 'Un exercice de type QCM', '0', '', 'Q1', '1', 'CP', 'AD2', 'I');</v>
      </c>
    </row>
    <row r="600" spans="1:15" s="6" customFormat="1" ht="43.5" x14ac:dyDescent="0.35">
      <c r="A600" s="12" t="s">
        <v>77</v>
      </c>
      <c r="B600" s="85" t="s">
        <v>820</v>
      </c>
      <c r="C600" s="9" t="str">
        <f t="shared" si="36"/>
        <v>CP-AD2</v>
      </c>
      <c r="D600" s="85" t="s">
        <v>637</v>
      </c>
      <c r="E600" s="85" t="str">
        <f>VLOOKUP(D600,'Phase apprent &amp; Nature activ'!A$11:B$14,2,0)</f>
        <v>Introduction/Initiation</v>
      </c>
      <c r="F600" s="85">
        <v>1</v>
      </c>
      <c r="G600" s="85" t="s">
        <v>953</v>
      </c>
      <c r="H600" s="85" t="str">
        <f t="shared" si="37"/>
        <v>CP-AD2-I-1-Q2</v>
      </c>
      <c r="I600" s="48" t="str">
        <f>CONCATENATE(VLOOKUP(CONCATENATE(A600,"-",B600,"-",D600,"-",F600),'Activités par classe-leçon-nat'!G:H,2,0)," - ",E600)</f>
        <v>Apprendre à compter par saut de 2 - Introduction/Initiation</v>
      </c>
      <c r="J600" s="48">
        <f>VLOOKUP(CONCATENATE($A600,"-",$B600,"-",$D600,"-",$F600),'Activités par classe-leçon-nat'!G:J,3,0)</f>
        <v>0</v>
      </c>
      <c r="K600" s="48" t="str">
        <f>VLOOKUP(G600,'Type Exo'!A:C,3,0)</f>
        <v>Un exercice de type QCM (question alternative / trouver l'intrus)</v>
      </c>
      <c r="L600" s="48"/>
      <c r="M600" s="48">
        <f>IF(NOT(ISNA(VLOOKUP(CONCATENATE($H600,"-",$G600),'Question ClasseLeçonActTyprep'!$I:$L,4,0))), VLOOKUP(CONCATENATE($H600,"-",$G600),'Question ClasseLeçonActTyprep'!$I:$L,4,0), IF(NOT(ISNA(VLOOKUP(CONCATENATE(MID($H600,1,LEN($H600)-2),"--*",$G600),'Question ClasseLeçonActTyprep'!$I:$L,4,0))), VLOOKUP(CONCATENATE(MID($H600,1,LEN($H600)-2),"--*",$G600),'Question ClasseLeçonActTyprep'!$I:$L,4,0), IF(NOT(ISNA(VLOOKUP(CONCATENATE(MID($H600,1,LEN($H600)-4),"---*",$G600),'Question ClasseLeçonActTyprep'!$I:$L,4,0))), VLOOKUP(CONCATENATE(MID($H600,1,LEN($H600)-4),"---*",$G600),'Question ClasseLeçonActTyprep'!$I:$L,4,0), IF(NOT(ISNA(VLOOKUP(CONCATENATE(MID($H600,1,LEN($H600)-5),"----*",$G600),'Question ClasseLeçonActTyprep'!$I:$L,4,0))), VLOOKUP(CONCATENATE(MID($H600,1,LEN($H600)-6),"----*",$G600),'Question ClasseLeçonActTyprep'!$I:$L,4,0), 0))))</f>
        <v>0</v>
      </c>
      <c r="N600" s="86">
        <f t="shared" si="38"/>
        <v>0</v>
      </c>
      <c r="O600" s="93" t="str">
        <f t="shared" si="39"/>
        <v>INSERT INTO `activite_clnt` (nom, description, objectif, consigne, typrep, num_activite, fk_classe_id, fk_lesson_id, fk_natureactiv_id) VALUES ('Apprendre à compter par saut de 2 - Introduction/Initiation', 'Un exercice de type QCM (question alternative / trouver l''intrus)', '0', '', 'Q2', '1', 'CP', 'AD2', 'I');</v>
      </c>
    </row>
    <row r="601" spans="1:15" s="6" customFormat="1" ht="43.5" x14ac:dyDescent="0.35">
      <c r="A601" s="12" t="s">
        <v>77</v>
      </c>
      <c r="B601" s="85" t="s">
        <v>820</v>
      </c>
      <c r="C601" s="9" t="str">
        <f t="shared" si="36"/>
        <v>CP-AD2</v>
      </c>
      <c r="D601" s="85" t="s">
        <v>637</v>
      </c>
      <c r="E601" s="85" t="str">
        <f>VLOOKUP(D601,'Phase apprent &amp; Nature activ'!A$11:B$14,2,0)</f>
        <v>Introduction/Initiation</v>
      </c>
      <c r="F601" s="85">
        <v>1</v>
      </c>
      <c r="G601" s="85" t="s">
        <v>628</v>
      </c>
      <c r="H601" s="85" t="str">
        <f t="shared" si="37"/>
        <v>CP-AD2-I-1-P</v>
      </c>
      <c r="I601" s="48" t="str">
        <f>CONCATENATE(VLOOKUP(CONCATENATE(A601,"-",B601,"-",D601,"-",F601),'Activités par classe-leçon-nat'!G:H,2,0)," - ",E601)</f>
        <v>Apprendre à compter par saut de 2 - Introduction/Initiation</v>
      </c>
      <c r="J601" s="48">
        <f>VLOOKUP(CONCATENATE($A601,"-",$B601,"-",$D601,"-",$F601),'Activités par classe-leçon-nat'!G:J,3,0)</f>
        <v>0</v>
      </c>
      <c r="K601" s="48" t="str">
        <f>VLOOKUP(G601,'Type Exo'!A:C,3,0)</f>
        <v>Un exercice où il faut relier des items entre eux par paire</v>
      </c>
      <c r="L601" s="48"/>
      <c r="M601" s="48">
        <f>IF(NOT(ISNA(VLOOKUP(CONCATENATE($H601,"-",$G601),'Question ClasseLeçonActTyprep'!$I:$L,4,0))), VLOOKUP(CONCATENATE($H601,"-",$G601),'Question ClasseLeçonActTyprep'!$I:$L,4,0), IF(NOT(ISNA(VLOOKUP(CONCATENATE(MID($H601,1,LEN($H601)-2),"--*",$G601),'Question ClasseLeçonActTyprep'!$I:$L,4,0))), VLOOKUP(CONCATENATE(MID($H601,1,LEN($H601)-2),"--*",$G601),'Question ClasseLeçonActTyprep'!$I:$L,4,0), IF(NOT(ISNA(VLOOKUP(CONCATENATE(MID($H601,1,LEN($H601)-4),"---*",$G601),'Question ClasseLeçonActTyprep'!$I:$L,4,0))), VLOOKUP(CONCATENATE(MID($H601,1,LEN($H601)-4),"---*",$G601),'Question ClasseLeçonActTyprep'!$I:$L,4,0), IF(NOT(ISNA(VLOOKUP(CONCATENATE(MID($H601,1,LEN($H601)-5),"----*",$G601),'Question ClasseLeçonActTyprep'!$I:$L,4,0))), VLOOKUP(CONCATENATE(MID($H601,1,LEN($H601)-6),"----*",$G601),'Question ClasseLeçonActTyprep'!$I:$L,4,0), 0))))</f>
        <v>0</v>
      </c>
      <c r="N601" s="86">
        <f t="shared" si="38"/>
        <v>0</v>
      </c>
      <c r="O601" s="93" t="str">
        <f t="shared" si="39"/>
        <v>INSERT INTO `activite_clnt` (nom, description, objectif, consigne, typrep, num_activite, fk_classe_id, fk_lesson_id, fk_natureactiv_id) VALUES ('Apprendre à compter par saut de 2 - Introduction/Initiation', 'Un exercice où il faut relier des items entre eux par paire', '0', '', 'P', '1', 'CP', 'AD2', 'I');</v>
      </c>
    </row>
    <row r="602" spans="1:15" s="6" customFormat="1" ht="43.5" x14ac:dyDescent="0.35">
      <c r="A602" s="12" t="s">
        <v>77</v>
      </c>
      <c r="B602" s="85" t="s">
        <v>820</v>
      </c>
      <c r="C602" s="9" t="str">
        <f t="shared" si="36"/>
        <v>CP-AD2</v>
      </c>
      <c r="D602" s="85" t="s">
        <v>637</v>
      </c>
      <c r="E602" s="85" t="str">
        <f>VLOOKUP(D602,'Phase apprent &amp; Nature activ'!A$11:B$14,2,0)</f>
        <v>Introduction/Initiation</v>
      </c>
      <c r="F602" s="85">
        <v>1</v>
      </c>
      <c r="G602" s="85" t="s">
        <v>87</v>
      </c>
      <c r="H602" s="85" t="str">
        <f t="shared" si="37"/>
        <v>CP-AD2-I-1-M</v>
      </c>
      <c r="I602" s="48" t="str">
        <f>CONCATENATE(VLOOKUP(CONCATENATE(A602,"-",B602,"-",D602,"-",F602),'Activités par classe-leçon-nat'!G:H,2,0)," - ",E602)</f>
        <v>Apprendre à compter par saut de 2 - Introduction/Initiation</v>
      </c>
      <c r="J602" s="48">
        <f>VLOOKUP(CONCATENATE($A602,"-",$B602,"-",$D602,"-",$F602),'Activités par classe-leçon-nat'!G:J,3,0)</f>
        <v>0</v>
      </c>
      <c r="K602" s="48" t="str">
        <f>VLOOKUP(G602,'Type Exo'!A:C,3,0)</f>
        <v>Un exercice de type Memory</v>
      </c>
      <c r="L602" s="48"/>
      <c r="M602" s="48">
        <f>IF(NOT(ISNA(VLOOKUP(CONCATENATE($H602,"-",$G602),'Question ClasseLeçonActTyprep'!$I:$L,4,0))), VLOOKUP(CONCATENATE($H602,"-",$G602),'Question ClasseLeçonActTyprep'!$I:$L,4,0), IF(NOT(ISNA(VLOOKUP(CONCATENATE(MID($H602,1,LEN($H602)-2),"--*",$G602),'Question ClasseLeçonActTyprep'!$I:$L,4,0))), VLOOKUP(CONCATENATE(MID($H602,1,LEN($H602)-2),"--*",$G602),'Question ClasseLeçonActTyprep'!$I:$L,4,0), IF(NOT(ISNA(VLOOKUP(CONCATENATE(MID($H602,1,LEN($H602)-4),"---*",$G602),'Question ClasseLeçonActTyprep'!$I:$L,4,0))), VLOOKUP(CONCATENATE(MID($H602,1,LEN($H602)-4),"---*",$G602),'Question ClasseLeçonActTyprep'!$I:$L,4,0), IF(NOT(ISNA(VLOOKUP(CONCATENATE(MID($H602,1,LEN($H602)-5),"----*",$G602),'Question ClasseLeçonActTyprep'!$I:$L,4,0))), VLOOKUP(CONCATENATE(MID($H602,1,LEN($H602)-6),"----*",$G602),'Question ClasseLeçonActTyprep'!$I:$L,4,0), 0))))</f>
        <v>0</v>
      </c>
      <c r="N602" s="86">
        <f t="shared" si="38"/>
        <v>0</v>
      </c>
      <c r="O602" s="93" t="str">
        <f t="shared" si="39"/>
        <v>INSERT INTO `activite_clnt` (nom, description, objectif, consigne, typrep, num_activite, fk_classe_id, fk_lesson_id, fk_natureactiv_id) VALUES ('Apprendre à compter par saut de 2 - Introduction/Initiation', 'Un exercice de type Memory', '0', '', 'M', '1', 'CP', 'AD2', 'I');</v>
      </c>
    </row>
    <row r="603" spans="1:15" s="6" customFormat="1" ht="43.5" x14ac:dyDescent="0.35">
      <c r="A603" s="12" t="s">
        <v>77</v>
      </c>
      <c r="B603" s="85" t="s">
        <v>820</v>
      </c>
      <c r="C603" s="9" t="str">
        <f t="shared" si="36"/>
        <v>CP-AD2</v>
      </c>
      <c r="D603" s="85" t="s">
        <v>637</v>
      </c>
      <c r="E603" s="85" t="str">
        <f>VLOOKUP(D603,'Phase apprent &amp; Nature activ'!A$11:B$14,2,0)</f>
        <v>Introduction/Initiation</v>
      </c>
      <c r="F603" s="85">
        <v>1</v>
      </c>
      <c r="G603" s="85" t="s">
        <v>835</v>
      </c>
      <c r="H603" s="85" t="str">
        <f t="shared" si="37"/>
        <v>CP-AD2-I-1-T</v>
      </c>
      <c r="I603" s="48" t="str">
        <f>CONCATENATE(VLOOKUP(CONCATENATE(A603,"-",B603,"-",D603,"-",F603),'Activités par classe-leçon-nat'!G:H,2,0)," - ",E603)</f>
        <v>Apprendre à compter par saut de 2 - Introduction/Initiation</v>
      </c>
      <c r="J603" s="48">
        <f>VLOOKUP(CONCATENATE($A603,"-",$B603,"-",$D603,"-",$F603),'Activités par classe-leçon-nat'!G:J,3,0)</f>
        <v>0</v>
      </c>
      <c r="K603" s="48" t="str">
        <f>VLOOKUP(G603,'Type Exo'!A:C,3,0)</f>
        <v>Un exercice à trous</v>
      </c>
      <c r="L603" s="48"/>
      <c r="M603" s="48">
        <f>IF(NOT(ISNA(VLOOKUP(CONCATENATE($H603,"-",$G603),'Question ClasseLeçonActTyprep'!$I:$L,4,0))), VLOOKUP(CONCATENATE($H603,"-",$G603),'Question ClasseLeçonActTyprep'!$I:$L,4,0), IF(NOT(ISNA(VLOOKUP(CONCATENATE(MID($H603,1,LEN($H603)-2),"--*",$G603),'Question ClasseLeçonActTyprep'!$I:$L,4,0))), VLOOKUP(CONCATENATE(MID($H603,1,LEN($H603)-2),"--*",$G603),'Question ClasseLeçonActTyprep'!$I:$L,4,0), IF(NOT(ISNA(VLOOKUP(CONCATENATE(MID($H603,1,LEN($H603)-4),"---*",$G603),'Question ClasseLeçonActTyprep'!$I:$L,4,0))), VLOOKUP(CONCATENATE(MID($H603,1,LEN($H603)-4),"---*",$G603),'Question ClasseLeçonActTyprep'!$I:$L,4,0), IF(NOT(ISNA(VLOOKUP(CONCATENATE(MID($H603,1,LEN($H603)-5),"----*",$G603),'Question ClasseLeçonActTyprep'!$I:$L,4,0))), VLOOKUP(CONCATENATE(MID($H603,1,LEN($H603)-6),"----*",$G603),'Question ClasseLeçonActTyprep'!$I:$L,4,0), 0))))</f>
        <v>0</v>
      </c>
      <c r="N603" s="86">
        <f t="shared" si="38"/>
        <v>0</v>
      </c>
      <c r="O603" s="93" t="str">
        <f t="shared" si="39"/>
        <v>INSERT INTO `activite_clnt` (nom, description, objectif, consigne, typrep, num_activite, fk_classe_id, fk_lesson_id, fk_natureactiv_id) VALUES ('Apprendre à compter par saut de 2 - Introduction/Initiation', 'Un exercice à trous', '0', '', 'T', '1', 'CP', 'AD2', 'I');</v>
      </c>
    </row>
    <row r="604" spans="1:15" s="6" customFormat="1" ht="43.5" x14ac:dyDescent="0.35">
      <c r="A604" s="12" t="s">
        <v>77</v>
      </c>
      <c r="B604" s="85" t="s">
        <v>820</v>
      </c>
      <c r="C604" s="9" t="str">
        <f t="shared" si="36"/>
        <v>CP-AD2</v>
      </c>
      <c r="D604" s="85" t="s">
        <v>637</v>
      </c>
      <c r="E604" s="85" t="str">
        <f>VLOOKUP(D604,'Phase apprent &amp; Nature activ'!A$11:B$14,2,0)</f>
        <v>Introduction/Initiation</v>
      </c>
      <c r="F604" s="85">
        <v>2</v>
      </c>
      <c r="G604" s="85" t="s">
        <v>735</v>
      </c>
      <c r="H604" s="85" t="str">
        <f t="shared" si="37"/>
        <v>CP-AD2-I-2-B1</v>
      </c>
      <c r="I604" s="48" t="str">
        <f>CONCATENATE(VLOOKUP(CONCATENATE(A604,"-",B604,"-",D604,"-",F604),'Activités par classe-leçon-nat'!G:H,2,0)," - ",E604)</f>
        <v>Apprendre à compter par saut de 3 - Introduction/Initiation</v>
      </c>
      <c r="J604" s="48">
        <f>VLOOKUP(CONCATENATE($A604,"-",$B604,"-",$D604,"-",$F604),'Activités par classe-leçon-nat'!G:J,3,0)</f>
        <v>0</v>
      </c>
      <c r="K604" s="48" t="str">
        <f>VLOOKUP(G604,'Type Exo'!A:C,3,0)</f>
        <v>Exercice où il faut trouver la bonne réponse parmi 2 possibles</v>
      </c>
      <c r="L604" s="48"/>
      <c r="M604" s="48">
        <f>IF(NOT(ISNA(VLOOKUP(CONCATENATE($H604,"-",$G604),'Question ClasseLeçonActTyprep'!$I:$L,4,0))), VLOOKUP(CONCATENATE($H604,"-",$G604),'Question ClasseLeçonActTyprep'!$I:$L,4,0), IF(NOT(ISNA(VLOOKUP(CONCATENATE(MID($H604,1,LEN($H604)-2),"--*",$G604),'Question ClasseLeçonActTyprep'!$I:$L,4,0))), VLOOKUP(CONCATENATE(MID($H604,1,LEN($H604)-2),"--*",$G604),'Question ClasseLeçonActTyprep'!$I:$L,4,0), IF(NOT(ISNA(VLOOKUP(CONCATENATE(MID($H604,1,LEN($H604)-4),"---*",$G604),'Question ClasseLeçonActTyprep'!$I:$L,4,0))), VLOOKUP(CONCATENATE(MID($H604,1,LEN($H604)-4),"---*",$G604),'Question ClasseLeçonActTyprep'!$I:$L,4,0), IF(NOT(ISNA(VLOOKUP(CONCATENATE(MID($H604,1,LEN($H604)-5),"----*",$G604),'Question ClasseLeçonActTyprep'!$I:$L,4,0))), VLOOKUP(CONCATENATE(MID($H604,1,LEN($H604)-6),"----*",$G604),'Question ClasseLeçonActTyprep'!$I:$L,4,0), 0))))</f>
        <v>0</v>
      </c>
      <c r="N604" s="86">
        <f t="shared" si="38"/>
        <v>0</v>
      </c>
      <c r="O604" s="93" t="str">
        <f t="shared" si="39"/>
        <v>INSERT INTO `activite_clnt` (nom, description, objectif, consigne, typrep, num_activite, fk_classe_id, fk_lesson_id, fk_natureactiv_id) VALUES ('Apprendre à compter par saut de 3 - Introduction/Initiation', 'Exercice où il faut trouver la bonne réponse parmi 2 possibles', '0', '', 'B1', '2', 'CP', 'AD2', 'I');</v>
      </c>
    </row>
    <row r="605" spans="1:15" s="6" customFormat="1" ht="58" x14ac:dyDescent="0.35">
      <c r="A605" s="12" t="s">
        <v>77</v>
      </c>
      <c r="B605" s="85" t="s">
        <v>820</v>
      </c>
      <c r="C605" s="9" t="str">
        <f t="shared" si="36"/>
        <v>CP-AD2</v>
      </c>
      <c r="D605" s="85" t="s">
        <v>637</v>
      </c>
      <c r="E605" s="85" t="str">
        <f>VLOOKUP(D605,'Phase apprent &amp; Nature activ'!A$11:B$14,2,0)</f>
        <v>Introduction/Initiation</v>
      </c>
      <c r="F605" s="85">
        <v>2</v>
      </c>
      <c r="G605" s="85" t="s">
        <v>951</v>
      </c>
      <c r="H605" s="85" t="str">
        <f t="shared" si="37"/>
        <v>CP-AD2-I-2-B2</v>
      </c>
      <c r="I605" s="48" t="str">
        <f>CONCATENATE(VLOOKUP(CONCATENATE(A605,"-",B605,"-",D605,"-",F605),'Activités par classe-leçon-nat'!G:H,2,0)," - ",E605)</f>
        <v>Apprendre à compter par saut de 3 - Introduction/Initiation</v>
      </c>
      <c r="J605" s="48">
        <f>VLOOKUP(CONCATENATE($A605,"-",$B605,"-",$D605,"-",$F605),'Activités par classe-leçon-nat'!G:J,3,0)</f>
        <v>0</v>
      </c>
      <c r="K605" s="48" t="str">
        <f>VLOOKUP(G605,'Type Exo'!A:C,3,0)</f>
        <v>Exercice où il faut trouver la bonne réponse parmi 2 possibles (question alternative)</v>
      </c>
      <c r="L605" s="48"/>
      <c r="M605" s="48">
        <f>IF(NOT(ISNA(VLOOKUP(CONCATENATE($H605,"-",$G605),'Question ClasseLeçonActTyprep'!$I:$L,4,0))), VLOOKUP(CONCATENATE($H605,"-",$G605),'Question ClasseLeçonActTyprep'!$I:$L,4,0), IF(NOT(ISNA(VLOOKUP(CONCATENATE(MID($H605,1,LEN($H605)-2),"--*",$G605),'Question ClasseLeçonActTyprep'!$I:$L,4,0))), VLOOKUP(CONCATENATE(MID($H605,1,LEN($H605)-2),"--*",$G605),'Question ClasseLeçonActTyprep'!$I:$L,4,0), IF(NOT(ISNA(VLOOKUP(CONCATENATE(MID($H605,1,LEN($H605)-4),"---*",$G605),'Question ClasseLeçonActTyprep'!$I:$L,4,0))), VLOOKUP(CONCATENATE(MID($H605,1,LEN($H605)-4),"---*",$G605),'Question ClasseLeçonActTyprep'!$I:$L,4,0), IF(NOT(ISNA(VLOOKUP(CONCATENATE(MID($H605,1,LEN($H605)-5),"----*",$G605),'Question ClasseLeçonActTyprep'!$I:$L,4,0))), VLOOKUP(CONCATENATE(MID($H605,1,LEN($H605)-6),"----*",$G605),'Question ClasseLeçonActTyprep'!$I:$L,4,0), 0))))</f>
        <v>0</v>
      </c>
      <c r="N605" s="86">
        <f t="shared" si="38"/>
        <v>0</v>
      </c>
      <c r="O605" s="93" t="str">
        <f t="shared" si="39"/>
        <v>INSERT INTO `activite_clnt` (nom, description, objectif, consigne, typrep, num_activite, fk_classe_id, fk_lesson_id, fk_natureactiv_id) VALUES ('Apprendre à compter par saut de 3 - Introduction/Initiation', 'Exercice où il faut trouver la bonne réponse parmi 2 possibles (question alternative)', '0', '', 'B2', '2', 'CP', 'AD2', 'I');</v>
      </c>
    </row>
    <row r="606" spans="1:15" s="6" customFormat="1" ht="43.5" x14ac:dyDescent="0.35">
      <c r="A606" s="12" t="s">
        <v>77</v>
      </c>
      <c r="B606" s="85" t="s">
        <v>820</v>
      </c>
      <c r="C606" s="9" t="str">
        <f t="shared" si="36"/>
        <v>CP-AD2</v>
      </c>
      <c r="D606" s="85" t="s">
        <v>637</v>
      </c>
      <c r="E606" s="85" t="str">
        <f>VLOOKUP(D606,'Phase apprent &amp; Nature activ'!A$11:B$14,2,0)</f>
        <v>Introduction/Initiation</v>
      </c>
      <c r="F606" s="85">
        <v>2</v>
      </c>
      <c r="G606" s="85" t="s">
        <v>952</v>
      </c>
      <c r="H606" s="85" t="str">
        <f t="shared" si="37"/>
        <v>CP-AD2-I-2-Q1</v>
      </c>
      <c r="I606" s="48" t="str">
        <f>CONCATENATE(VLOOKUP(CONCATENATE(A606,"-",B606,"-",D606,"-",F606),'Activités par classe-leçon-nat'!G:H,2,0)," - ",E606)</f>
        <v>Apprendre à compter par saut de 3 - Introduction/Initiation</v>
      </c>
      <c r="J606" s="48">
        <f>VLOOKUP(CONCATENATE($A606,"-",$B606,"-",$D606,"-",$F606),'Activités par classe-leçon-nat'!G:J,3,0)</f>
        <v>0</v>
      </c>
      <c r="K606" s="48" t="str">
        <f>VLOOKUP(G606,'Type Exo'!A:C,3,0)</f>
        <v>Un exercice de type QCM</v>
      </c>
      <c r="L606" s="48"/>
      <c r="M606" s="48">
        <f>IF(NOT(ISNA(VLOOKUP(CONCATENATE($H606,"-",$G606),'Question ClasseLeçonActTyprep'!$I:$L,4,0))), VLOOKUP(CONCATENATE($H606,"-",$G606),'Question ClasseLeçonActTyprep'!$I:$L,4,0), IF(NOT(ISNA(VLOOKUP(CONCATENATE(MID($H606,1,LEN($H606)-2),"--*",$G606),'Question ClasseLeçonActTyprep'!$I:$L,4,0))), VLOOKUP(CONCATENATE(MID($H606,1,LEN($H606)-2),"--*",$G606),'Question ClasseLeçonActTyprep'!$I:$L,4,0), IF(NOT(ISNA(VLOOKUP(CONCATENATE(MID($H606,1,LEN($H606)-4),"---*",$G606),'Question ClasseLeçonActTyprep'!$I:$L,4,0))), VLOOKUP(CONCATENATE(MID($H606,1,LEN($H606)-4),"---*",$G606),'Question ClasseLeçonActTyprep'!$I:$L,4,0), IF(NOT(ISNA(VLOOKUP(CONCATENATE(MID($H606,1,LEN($H606)-5),"----*",$G606),'Question ClasseLeçonActTyprep'!$I:$L,4,0))), VLOOKUP(CONCATENATE(MID($H606,1,LEN($H606)-6),"----*",$G606),'Question ClasseLeçonActTyprep'!$I:$L,4,0), 0))))</f>
        <v>0</v>
      </c>
      <c r="N606" s="86">
        <f t="shared" si="38"/>
        <v>0</v>
      </c>
      <c r="O606" s="93" t="str">
        <f t="shared" si="39"/>
        <v>INSERT INTO `activite_clnt` (nom, description, objectif, consigne, typrep, num_activite, fk_classe_id, fk_lesson_id, fk_natureactiv_id) VALUES ('Apprendre à compter par saut de 3 - Introduction/Initiation', 'Un exercice de type QCM', '0', '', 'Q1', '2', 'CP', 'AD2', 'I');</v>
      </c>
    </row>
    <row r="607" spans="1:15" s="6" customFormat="1" ht="43.5" x14ac:dyDescent="0.35">
      <c r="A607" s="12" t="s">
        <v>77</v>
      </c>
      <c r="B607" s="85" t="s">
        <v>820</v>
      </c>
      <c r="C607" s="9" t="str">
        <f t="shared" si="36"/>
        <v>CP-AD2</v>
      </c>
      <c r="D607" s="85" t="s">
        <v>637</v>
      </c>
      <c r="E607" s="85" t="str">
        <f>VLOOKUP(D607,'Phase apprent &amp; Nature activ'!A$11:B$14,2,0)</f>
        <v>Introduction/Initiation</v>
      </c>
      <c r="F607" s="85">
        <v>2</v>
      </c>
      <c r="G607" s="85" t="s">
        <v>953</v>
      </c>
      <c r="H607" s="85" t="str">
        <f t="shared" si="37"/>
        <v>CP-AD2-I-2-Q2</v>
      </c>
      <c r="I607" s="48" t="str">
        <f>CONCATENATE(VLOOKUP(CONCATENATE(A607,"-",B607,"-",D607,"-",F607),'Activités par classe-leçon-nat'!G:H,2,0)," - ",E607)</f>
        <v>Apprendre à compter par saut de 3 - Introduction/Initiation</v>
      </c>
      <c r="J607" s="48">
        <f>VLOOKUP(CONCATENATE($A607,"-",$B607,"-",$D607,"-",$F607),'Activités par classe-leçon-nat'!G:J,3,0)</f>
        <v>0</v>
      </c>
      <c r="K607" s="48" t="str">
        <f>VLOOKUP(G607,'Type Exo'!A:C,3,0)</f>
        <v>Un exercice de type QCM (question alternative / trouver l'intrus)</v>
      </c>
      <c r="L607" s="48"/>
      <c r="M607" s="48">
        <f>IF(NOT(ISNA(VLOOKUP(CONCATENATE($H607,"-",$G607),'Question ClasseLeçonActTyprep'!$I:$L,4,0))), VLOOKUP(CONCATENATE($H607,"-",$G607),'Question ClasseLeçonActTyprep'!$I:$L,4,0), IF(NOT(ISNA(VLOOKUP(CONCATENATE(MID($H607,1,LEN($H607)-2),"--*",$G607),'Question ClasseLeçonActTyprep'!$I:$L,4,0))), VLOOKUP(CONCATENATE(MID($H607,1,LEN($H607)-2),"--*",$G607),'Question ClasseLeçonActTyprep'!$I:$L,4,0), IF(NOT(ISNA(VLOOKUP(CONCATENATE(MID($H607,1,LEN($H607)-4),"---*",$G607),'Question ClasseLeçonActTyprep'!$I:$L,4,0))), VLOOKUP(CONCATENATE(MID($H607,1,LEN($H607)-4),"---*",$G607),'Question ClasseLeçonActTyprep'!$I:$L,4,0), IF(NOT(ISNA(VLOOKUP(CONCATENATE(MID($H607,1,LEN($H607)-5),"----*",$G607),'Question ClasseLeçonActTyprep'!$I:$L,4,0))), VLOOKUP(CONCATENATE(MID($H607,1,LEN($H607)-6),"----*",$G607),'Question ClasseLeçonActTyprep'!$I:$L,4,0), 0))))</f>
        <v>0</v>
      </c>
      <c r="N607" s="86">
        <f t="shared" si="38"/>
        <v>0</v>
      </c>
      <c r="O607" s="93" t="str">
        <f t="shared" si="39"/>
        <v>INSERT INTO `activite_clnt` (nom, description, objectif, consigne, typrep, num_activite, fk_classe_id, fk_lesson_id, fk_natureactiv_id) VALUES ('Apprendre à compter par saut de 3 - Introduction/Initiation', 'Un exercice de type QCM (question alternative / trouver l''intrus)', '0', '', 'Q2', '2', 'CP', 'AD2', 'I');</v>
      </c>
    </row>
    <row r="608" spans="1:15" s="6" customFormat="1" ht="43.5" x14ac:dyDescent="0.35">
      <c r="A608" s="12" t="s">
        <v>77</v>
      </c>
      <c r="B608" s="85" t="s">
        <v>820</v>
      </c>
      <c r="C608" s="9" t="str">
        <f t="shared" si="36"/>
        <v>CP-AD2</v>
      </c>
      <c r="D608" s="85" t="s">
        <v>637</v>
      </c>
      <c r="E608" s="85" t="str">
        <f>VLOOKUP(D608,'Phase apprent &amp; Nature activ'!A$11:B$14,2,0)</f>
        <v>Introduction/Initiation</v>
      </c>
      <c r="F608" s="85">
        <v>2</v>
      </c>
      <c r="G608" s="85" t="s">
        <v>628</v>
      </c>
      <c r="H608" s="85" t="str">
        <f t="shared" si="37"/>
        <v>CP-AD2-I-2-P</v>
      </c>
      <c r="I608" s="48" t="str">
        <f>CONCATENATE(VLOOKUP(CONCATENATE(A608,"-",B608,"-",D608,"-",F608),'Activités par classe-leçon-nat'!G:H,2,0)," - ",E608)</f>
        <v>Apprendre à compter par saut de 3 - Introduction/Initiation</v>
      </c>
      <c r="J608" s="48">
        <f>VLOOKUP(CONCATENATE($A608,"-",$B608,"-",$D608,"-",$F608),'Activités par classe-leçon-nat'!G:J,3,0)</f>
        <v>0</v>
      </c>
      <c r="K608" s="48" t="str">
        <f>VLOOKUP(G608,'Type Exo'!A:C,3,0)</f>
        <v>Un exercice où il faut relier des items entre eux par paire</v>
      </c>
      <c r="L608" s="48"/>
      <c r="M608" s="48">
        <f>IF(NOT(ISNA(VLOOKUP(CONCATENATE($H608,"-",$G608),'Question ClasseLeçonActTyprep'!$I:$L,4,0))), VLOOKUP(CONCATENATE($H608,"-",$G608),'Question ClasseLeçonActTyprep'!$I:$L,4,0), IF(NOT(ISNA(VLOOKUP(CONCATENATE(MID($H608,1,LEN($H608)-2),"--*",$G608),'Question ClasseLeçonActTyprep'!$I:$L,4,0))), VLOOKUP(CONCATENATE(MID($H608,1,LEN($H608)-2),"--*",$G608),'Question ClasseLeçonActTyprep'!$I:$L,4,0), IF(NOT(ISNA(VLOOKUP(CONCATENATE(MID($H608,1,LEN($H608)-4),"---*",$G608),'Question ClasseLeçonActTyprep'!$I:$L,4,0))), VLOOKUP(CONCATENATE(MID($H608,1,LEN($H608)-4),"---*",$G608),'Question ClasseLeçonActTyprep'!$I:$L,4,0), IF(NOT(ISNA(VLOOKUP(CONCATENATE(MID($H608,1,LEN($H608)-5),"----*",$G608),'Question ClasseLeçonActTyprep'!$I:$L,4,0))), VLOOKUP(CONCATENATE(MID($H608,1,LEN($H608)-6),"----*",$G608),'Question ClasseLeçonActTyprep'!$I:$L,4,0), 0))))</f>
        <v>0</v>
      </c>
      <c r="N608" s="86">
        <f t="shared" si="38"/>
        <v>0</v>
      </c>
      <c r="O608" s="93" t="str">
        <f t="shared" si="39"/>
        <v>INSERT INTO `activite_clnt` (nom, description, objectif, consigne, typrep, num_activite, fk_classe_id, fk_lesson_id, fk_natureactiv_id) VALUES ('Apprendre à compter par saut de 3 - Introduction/Initiation', 'Un exercice où il faut relier des items entre eux par paire', '0', '', 'P', '2', 'CP', 'AD2', 'I');</v>
      </c>
    </row>
    <row r="609" spans="1:15" s="6" customFormat="1" ht="43.5" x14ac:dyDescent="0.35">
      <c r="A609" s="12" t="s">
        <v>77</v>
      </c>
      <c r="B609" s="85" t="s">
        <v>820</v>
      </c>
      <c r="C609" s="9" t="str">
        <f t="shared" si="36"/>
        <v>CP-AD2</v>
      </c>
      <c r="D609" s="85" t="s">
        <v>637</v>
      </c>
      <c r="E609" s="85" t="str">
        <f>VLOOKUP(D609,'Phase apprent &amp; Nature activ'!A$11:B$14,2,0)</f>
        <v>Introduction/Initiation</v>
      </c>
      <c r="F609" s="85">
        <v>2</v>
      </c>
      <c r="G609" s="85" t="s">
        <v>87</v>
      </c>
      <c r="H609" s="85" t="str">
        <f t="shared" si="37"/>
        <v>CP-AD2-I-2-M</v>
      </c>
      <c r="I609" s="48" t="str">
        <f>CONCATENATE(VLOOKUP(CONCATENATE(A609,"-",B609,"-",D609,"-",F609),'Activités par classe-leçon-nat'!G:H,2,0)," - ",E609)</f>
        <v>Apprendre à compter par saut de 3 - Introduction/Initiation</v>
      </c>
      <c r="J609" s="48">
        <f>VLOOKUP(CONCATENATE($A609,"-",$B609,"-",$D609,"-",$F609),'Activités par classe-leçon-nat'!G:J,3,0)</f>
        <v>0</v>
      </c>
      <c r="K609" s="48" t="str">
        <f>VLOOKUP(G609,'Type Exo'!A:C,3,0)</f>
        <v>Un exercice de type Memory</v>
      </c>
      <c r="L609" s="48"/>
      <c r="M609" s="48">
        <f>IF(NOT(ISNA(VLOOKUP(CONCATENATE($H609,"-",$G609),'Question ClasseLeçonActTyprep'!$I:$L,4,0))), VLOOKUP(CONCATENATE($H609,"-",$G609),'Question ClasseLeçonActTyprep'!$I:$L,4,0), IF(NOT(ISNA(VLOOKUP(CONCATENATE(MID($H609,1,LEN($H609)-2),"--*",$G609),'Question ClasseLeçonActTyprep'!$I:$L,4,0))), VLOOKUP(CONCATENATE(MID($H609,1,LEN($H609)-2),"--*",$G609),'Question ClasseLeçonActTyprep'!$I:$L,4,0), IF(NOT(ISNA(VLOOKUP(CONCATENATE(MID($H609,1,LEN($H609)-4),"---*",$G609),'Question ClasseLeçonActTyprep'!$I:$L,4,0))), VLOOKUP(CONCATENATE(MID($H609,1,LEN($H609)-4),"---*",$G609),'Question ClasseLeçonActTyprep'!$I:$L,4,0), IF(NOT(ISNA(VLOOKUP(CONCATENATE(MID($H609,1,LEN($H609)-5),"----*",$G609),'Question ClasseLeçonActTyprep'!$I:$L,4,0))), VLOOKUP(CONCATENATE(MID($H609,1,LEN($H609)-6),"----*",$G609),'Question ClasseLeçonActTyprep'!$I:$L,4,0), 0))))</f>
        <v>0</v>
      </c>
      <c r="N609" s="86">
        <f t="shared" si="38"/>
        <v>0</v>
      </c>
      <c r="O609" s="93" t="str">
        <f t="shared" si="39"/>
        <v>INSERT INTO `activite_clnt` (nom, description, objectif, consigne, typrep, num_activite, fk_classe_id, fk_lesson_id, fk_natureactiv_id) VALUES ('Apprendre à compter par saut de 3 - Introduction/Initiation', 'Un exercice de type Memory', '0', '', 'M', '2', 'CP', 'AD2', 'I');</v>
      </c>
    </row>
    <row r="610" spans="1:15" s="6" customFormat="1" ht="43.5" x14ac:dyDescent="0.35">
      <c r="A610" s="12" t="s">
        <v>77</v>
      </c>
      <c r="B610" s="85" t="s">
        <v>820</v>
      </c>
      <c r="C610" s="9" t="str">
        <f t="shared" si="36"/>
        <v>CP-AD2</v>
      </c>
      <c r="D610" s="85" t="s">
        <v>637</v>
      </c>
      <c r="E610" s="85" t="str">
        <f>VLOOKUP(D610,'Phase apprent &amp; Nature activ'!A$11:B$14,2,0)</f>
        <v>Introduction/Initiation</v>
      </c>
      <c r="F610" s="85">
        <v>2</v>
      </c>
      <c r="G610" s="85" t="s">
        <v>835</v>
      </c>
      <c r="H610" s="85" t="str">
        <f t="shared" si="37"/>
        <v>CP-AD2-I-2-T</v>
      </c>
      <c r="I610" s="48" t="str">
        <f>CONCATENATE(VLOOKUP(CONCATENATE(A610,"-",B610,"-",D610,"-",F610),'Activités par classe-leçon-nat'!G:H,2,0)," - ",E610)</f>
        <v>Apprendre à compter par saut de 3 - Introduction/Initiation</v>
      </c>
      <c r="J610" s="48">
        <f>VLOOKUP(CONCATENATE($A610,"-",$B610,"-",$D610,"-",$F610),'Activités par classe-leçon-nat'!G:J,3,0)</f>
        <v>0</v>
      </c>
      <c r="K610" s="48" t="str">
        <f>VLOOKUP(G610,'Type Exo'!A:C,3,0)</f>
        <v>Un exercice à trous</v>
      </c>
      <c r="L610" s="48"/>
      <c r="M610" s="48">
        <f>IF(NOT(ISNA(VLOOKUP(CONCATENATE($H610,"-",$G610),'Question ClasseLeçonActTyprep'!$I:$L,4,0))), VLOOKUP(CONCATENATE($H610,"-",$G610),'Question ClasseLeçonActTyprep'!$I:$L,4,0), IF(NOT(ISNA(VLOOKUP(CONCATENATE(MID($H610,1,LEN($H610)-2),"--*",$G610),'Question ClasseLeçonActTyprep'!$I:$L,4,0))), VLOOKUP(CONCATENATE(MID($H610,1,LEN($H610)-2),"--*",$G610),'Question ClasseLeçonActTyprep'!$I:$L,4,0), IF(NOT(ISNA(VLOOKUP(CONCATENATE(MID($H610,1,LEN($H610)-4),"---*",$G610),'Question ClasseLeçonActTyprep'!$I:$L,4,0))), VLOOKUP(CONCATENATE(MID($H610,1,LEN($H610)-4),"---*",$G610),'Question ClasseLeçonActTyprep'!$I:$L,4,0), IF(NOT(ISNA(VLOOKUP(CONCATENATE(MID($H610,1,LEN($H610)-5),"----*",$G610),'Question ClasseLeçonActTyprep'!$I:$L,4,0))), VLOOKUP(CONCATENATE(MID($H610,1,LEN($H610)-6),"----*",$G610),'Question ClasseLeçonActTyprep'!$I:$L,4,0), 0))))</f>
        <v>0</v>
      </c>
      <c r="N610" s="86">
        <f t="shared" si="38"/>
        <v>0</v>
      </c>
      <c r="O610" s="93" t="str">
        <f t="shared" si="39"/>
        <v>INSERT INTO `activite_clnt` (nom, description, objectif, consigne, typrep, num_activite, fk_classe_id, fk_lesson_id, fk_natureactiv_id) VALUES ('Apprendre à compter par saut de 3 - Introduction/Initiation', 'Un exercice à trous', '0', '', 'T', '2', 'CP', 'AD2', 'I');</v>
      </c>
    </row>
    <row r="611" spans="1:15" s="6" customFormat="1" ht="43.5" x14ac:dyDescent="0.35">
      <c r="A611" s="12" t="s">
        <v>77</v>
      </c>
      <c r="B611" s="85" t="s">
        <v>820</v>
      </c>
      <c r="C611" s="9" t="str">
        <f t="shared" si="36"/>
        <v>CP-AD2</v>
      </c>
      <c r="D611" s="85" t="s">
        <v>637</v>
      </c>
      <c r="E611" s="85" t="str">
        <f>VLOOKUP(D611,'Phase apprent &amp; Nature activ'!A$11:B$14,2,0)</f>
        <v>Introduction/Initiation</v>
      </c>
      <c r="F611" s="85">
        <v>3</v>
      </c>
      <c r="G611" s="85" t="s">
        <v>735</v>
      </c>
      <c r="H611" s="85" t="str">
        <f t="shared" si="37"/>
        <v>CP-AD2-I-3-B1</v>
      </c>
      <c r="I611" s="48" t="str">
        <f>CONCATENATE(VLOOKUP(CONCATENATE(A611,"-",B611,"-",D611,"-",F611),'Activités par classe-leçon-nat'!G:H,2,0)," - ",E611)</f>
        <v>Apprendre à compter par saut de 5 - Introduction/Initiation</v>
      </c>
      <c r="J611" s="48">
        <f>VLOOKUP(CONCATENATE($A611,"-",$B611,"-",$D611,"-",$F611),'Activités par classe-leçon-nat'!G:J,3,0)</f>
        <v>0</v>
      </c>
      <c r="K611" s="48" t="str">
        <f>VLOOKUP(G611,'Type Exo'!A:C,3,0)</f>
        <v>Exercice où il faut trouver la bonne réponse parmi 2 possibles</v>
      </c>
      <c r="L611" s="48"/>
      <c r="M611" s="48">
        <f>IF(NOT(ISNA(VLOOKUP(CONCATENATE($H611,"-",$G611),'Question ClasseLeçonActTyprep'!$I:$L,4,0))), VLOOKUP(CONCATENATE($H611,"-",$G611),'Question ClasseLeçonActTyprep'!$I:$L,4,0), IF(NOT(ISNA(VLOOKUP(CONCATENATE(MID($H611,1,LEN($H611)-2),"--*",$G611),'Question ClasseLeçonActTyprep'!$I:$L,4,0))), VLOOKUP(CONCATENATE(MID($H611,1,LEN($H611)-2),"--*",$G611),'Question ClasseLeçonActTyprep'!$I:$L,4,0), IF(NOT(ISNA(VLOOKUP(CONCATENATE(MID($H611,1,LEN($H611)-4),"---*",$G611),'Question ClasseLeçonActTyprep'!$I:$L,4,0))), VLOOKUP(CONCATENATE(MID($H611,1,LEN($H611)-4),"---*",$G611),'Question ClasseLeçonActTyprep'!$I:$L,4,0), IF(NOT(ISNA(VLOOKUP(CONCATENATE(MID($H611,1,LEN($H611)-5),"----*",$G611),'Question ClasseLeçonActTyprep'!$I:$L,4,0))), VLOOKUP(CONCATENATE(MID($H611,1,LEN($H611)-6),"----*",$G611),'Question ClasseLeçonActTyprep'!$I:$L,4,0), 0))))</f>
        <v>0</v>
      </c>
      <c r="N611" s="86">
        <f t="shared" si="38"/>
        <v>0</v>
      </c>
      <c r="O611" s="93" t="str">
        <f t="shared" si="39"/>
        <v>INSERT INTO `activite_clnt` (nom, description, objectif, consigne, typrep, num_activite, fk_classe_id, fk_lesson_id, fk_natureactiv_id) VALUES ('Apprendre à compter par saut de 5 - Introduction/Initiation', 'Exercice où il faut trouver la bonne réponse parmi 2 possibles', '0', '', 'B1', '3', 'CP', 'AD2', 'I');</v>
      </c>
    </row>
    <row r="612" spans="1:15" s="6" customFormat="1" ht="58" x14ac:dyDescent="0.35">
      <c r="A612" s="12" t="s">
        <v>77</v>
      </c>
      <c r="B612" s="85" t="s">
        <v>820</v>
      </c>
      <c r="C612" s="9" t="str">
        <f t="shared" si="36"/>
        <v>CP-AD2</v>
      </c>
      <c r="D612" s="85" t="s">
        <v>637</v>
      </c>
      <c r="E612" s="85" t="str">
        <f>VLOOKUP(D612,'Phase apprent &amp; Nature activ'!A$11:B$14,2,0)</f>
        <v>Introduction/Initiation</v>
      </c>
      <c r="F612" s="85">
        <v>3</v>
      </c>
      <c r="G612" s="85" t="s">
        <v>951</v>
      </c>
      <c r="H612" s="85" t="str">
        <f t="shared" si="37"/>
        <v>CP-AD2-I-3-B2</v>
      </c>
      <c r="I612" s="48" t="str">
        <f>CONCATENATE(VLOOKUP(CONCATENATE(A612,"-",B612,"-",D612,"-",F612),'Activités par classe-leçon-nat'!G:H,2,0)," - ",E612)</f>
        <v>Apprendre à compter par saut de 5 - Introduction/Initiation</v>
      </c>
      <c r="J612" s="48">
        <f>VLOOKUP(CONCATENATE($A612,"-",$B612,"-",$D612,"-",$F612),'Activités par classe-leçon-nat'!G:J,3,0)</f>
        <v>0</v>
      </c>
      <c r="K612" s="48" t="str">
        <f>VLOOKUP(G612,'Type Exo'!A:C,3,0)</f>
        <v>Exercice où il faut trouver la bonne réponse parmi 2 possibles (question alternative)</v>
      </c>
      <c r="L612" s="48"/>
      <c r="M612" s="48">
        <f>IF(NOT(ISNA(VLOOKUP(CONCATENATE($H612,"-",$G612),'Question ClasseLeçonActTyprep'!$I:$L,4,0))), VLOOKUP(CONCATENATE($H612,"-",$G612),'Question ClasseLeçonActTyprep'!$I:$L,4,0), IF(NOT(ISNA(VLOOKUP(CONCATENATE(MID($H612,1,LEN($H612)-2),"--*",$G612),'Question ClasseLeçonActTyprep'!$I:$L,4,0))), VLOOKUP(CONCATENATE(MID($H612,1,LEN($H612)-2),"--*",$G612),'Question ClasseLeçonActTyprep'!$I:$L,4,0), IF(NOT(ISNA(VLOOKUP(CONCATENATE(MID($H612,1,LEN($H612)-4),"---*",$G612),'Question ClasseLeçonActTyprep'!$I:$L,4,0))), VLOOKUP(CONCATENATE(MID($H612,1,LEN($H612)-4),"---*",$G612),'Question ClasseLeçonActTyprep'!$I:$L,4,0), IF(NOT(ISNA(VLOOKUP(CONCATENATE(MID($H612,1,LEN($H612)-5),"----*",$G612),'Question ClasseLeçonActTyprep'!$I:$L,4,0))), VLOOKUP(CONCATENATE(MID($H612,1,LEN($H612)-6),"----*",$G612),'Question ClasseLeçonActTyprep'!$I:$L,4,0), 0))))</f>
        <v>0</v>
      </c>
      <c r="N612" s="86">
        <f t="shared" si="38"/>
        <v>0</v>
      </c>
      <c r="O612" s="93" t="str">
        <f t="shared" si="39"/>
        <v>INSERT INTO `activite_clnt` (nom, description, objectif, consigne, typrep, num_activite, fk_classe_id, fk_lesson_id, fk_natureactiv_id) VALUES ('Apprendre à compter par saut de 5 - Introduction/Initiation', 'Exercice où il faut trouver la bonne réponse parmi 2 possibles (question alternative)', '0', '', 'B2', '3', 'CP', 'AD2', 'I');</v>
      </c>
    </row>
    <row r="613" spans="1:15" s="6" customFormat="1" ht="43.5" x14ac:dyDescent="0.35">
      <c r="A613" s="12" t="s">
        <v>77</v>
      </c>
      <c r="B613" s="85" t="s">
        <v>820</v>
      </c>
      <c r="C613" s="9" t="str">
        <f t="shared" si="36"/>
        <v>CP-AD2</v>
      </c>
      <c r="D613" s="85" t="s">
        <v>637</v>
      </c>
      <c r="E613" s="85" t="str">
        <f>VLOOKUP(D613,'Phase apprent &amp; Nature activ'!A$11:B$14,2,0)</f>
        <v>Introduction/Initiation</v>
      </c>
      <c r="F613" s="85">
        <v>3</v>
      </c>
      <c r="G613" s="85" t="s">
        <v>952</v>
      </c>
      <c r="H613" s="85" t="str">
        <f t="shared" si="37"/>
        <v>CP-AD2-I-3-Q1</v>
      </c>
      <c r="I613" s="48" t="str">
        <f>CONCATENATE(VLOOKUP(CONCATENATE(A613,"-",B613,"-",D613,"-",F613),'Activités par classe-leçon-nat'!G:H,2,0)," - ",E613)</f>
        <v>Apprendre à compter par saut de 5 - Introduction/Initiation</v>
      </c>
      <c r="J613" s="48">
        <f>VLOOKUP(CONCATENATE($A613,"-",$B613,"-",$D613,"-",$F613),'Activités par classe-leçon-nat'!G:J,3,0)</f>
        <v>0</v>
      </c>
      <c r="K613" s="48" t="str">
        <f>VLOOKUP(G613,'Type Exo'!A:C,3,0)</f>
        <v>Un exercice de type QCM</v>
      </c>
      <c r="L613" s="48"/>
      <c r="M613" s="48">
        <f>IF(NOT(ISNA(VLOOKUP(CONCATENATE($H613,"-",$G613),'Question ClasseLeçonActTyprep'!$I:$L,4,0))), VLOOKUP(CONCATENATE($H613,"-",$G613),'Question ClasseLeçonActTyprep'!$I:$L,4,0), IF(NOT(ISNA(VLOOKUP(CONCATENATE(MID($H613,1,LEN($H613)-2),"--*",$G613),'Question ClasseLeçonActTyprep'!$I:$L,4,0))), VLOOKUP(CONCATENATE(MID($H613,1,LEN($H613)-2),"--*",$G613),'Question ClasseLeçonActTyprep'!$I:$L,4,0), IF(NOT(ISNA(VLOOKUP(CONCATENATE(MID($H613,1,LEN($H613)-4),"---*",$G613),'Question ClasseLeçonActTyprep'!$I:$L,4,0))), VLOOKUP(CONCATENATE(MID($H613,1,LEN($H613)-4),"---*",$G613),'Question ClasseLeçonActTyprep'!$I:$L,4,0), IF(NOT(ISNA(VLOOKUP(CONCATENATE(MID($H613,1,LEN($H613)-5),"----*",$G613),'Question ClasseLeçonActTyprep'!$I:$L,4,0))), VLOOKUP(CONCATENATE(MID($H613,1,LEN($H613)-6),"----*",$G613),'Question ClasseLeçonActTyprep'!$I:$L,4,0), 0))))</f>
        <v>0</v>
      </c>
      <c r="N613" s="86">
        <f t="shared" si="38"/>
        <v>0</v>
      </c>
      <c r="O613" s="93" t="str">
        <f t="shared" si="39"/>
        <v>INSERT INTO `activite_clnt` (nom, description, objectif, consigne, typrep, num_activite, fk_classe_id, fk_lesson_id, fk_natureactiv_id) VALUES ('Apprendre à compter par saut de 5 - Introduction/Initiation', 'Un exercice de type QCM', '0', '', 'Q1', '3', 'CP', 'AD2', 'I');</v>
      </c>
    </row>
    <row r="614" spans="1:15" s="6" customFormat="1" ht="43.5" x14ac:dyDescent="0.35">
      <c r="A614" s="12" t="s">
        <v>77</v>
      </c>
      <c r="B614" s="85" t="s">
        <v>820</v>
      </c>
      <c r="C614" s="9" t="str">
        <f t="shared" si="36"/>
        <v>CP-AD2</v>
      </c>
      <c r="D614" s="85" t="s">
        <v>637</v>
      </c>
      <c r="E614" s="85" t="str">
        <f>VLOOKUP(D614,'Phase apprent &amp; Nature activ'!A$11:B$14,2,0)</f>
        <v>Introduction/Initiation</v>
      </c>
      <c r="F614" s="85">
        <v>3</v>
      </c>
      <c r="G614" s="85" t="s">
        <v>953</v>
      </c>
      <c r="H614" s="85" t="str">
        <f t="shared" si="37"/>
        <v>CP-AD2-I-3-Q2</v>
      </c>
      <c r="I614" s="48" t="str">
        <f>CONCATENATE(VLOOKUP(CONCATENATE(A614,"-",B614,"-",D614,"-",F614),'Activités par classe-leçon-nat'!G:H,2,0)," - ",E614)</f>
        <v>Apprendre à compter par saut de 5 - Introduction/Initiation</v>
      </c>
      <c r="J614" s="48">
        <f>VLOOKUP(CONCATENATE($A614,"-",$B614,"-",$D614,"-",$F614),'Activités par classe-leçon-nat'!G:J,3,0)</f>
        <v>0</v>
      </c>
      <c r="K614" s="48" t="str">
        <f>VLOOKUP(G614,'Type Exo'!A:C,3,0)</f>
        <v>Un exercice de type QCM (question alternative / trouver l'intrus)</v>
      </c>
      <c r="L614" s="48"/>
      <c r="M614" s="48">
        <f>IF(NOT(ISNA(VLOOKUP(CONCATENATE($H614,"-",$G614),'Question ClasseLeçonActTyprep'!$I:$L,4,0))), VLOOKUP(CONCATENATE($H614,"-",$G614),'Question ClasseLeçonActTyprep'!$I:$L,4,0), IF(NOT(ISNA(VLOOKUP(CONCATENATE(MID($H614,1,LEN($H614)-2),"--*",$G614),'Question ClasseLeçonActTyprep'!$I:$L,4,0))), VLOOKUP(CONCATENATE(MID($H614,1,LEN($H614)-2),"--*",$G614),'Question ClasseLeçonActTyprep'!$I:$L,4,0), IF(NOT(ISNA(VLOOKUP(CONCATENATE(MID($H614,1,LEN($H614)-4),"---*",$G614),'Question ClasseLeçonActTyprep'!$I:$L,4,0))), VLOOKUP(CONCATENATE(MID($H614,1,LEN($H614)-4),"---*",$G614),'Question ClasseLeçonActTyprep'!$I:$L,4,0), IF(NOT(ISNA(VLOOKUP(CONCATENATE(MID($H614,1,LEN($H614)-5),"----*",$G614),'Question ClasseLeçonActTyprep'!$I:$L,4,0))), VLOOKUP(CONCATENATE(MID($H614,1,LEN($H614)-6),"----*",$G614),'Question ClasseLeçonActTyprep'!$I:$L,4,0), 0))))</f>
        <v>0</v>
      </c>
      <c r="N614" s="86">
        <f t="shared" si="38"/>
        <v>0</v>
      </c>
      <c r="O614" s="93" t="str">
        <f t="shared" si="39"/>
        <v>INSERT INTO `activite_clnt` (nom, description, objectif, consigne, typrep, num_activite, fk_classe_id, fk_lesson_id, fk_natureactiv_id) VALUES ('Apprendre à compter par saut de 5 - Introduction/Initiation', 'Un exercice de type QCM (question alternative / trouver l''intrus)', '0', '', 'Q2', '3', 'CP', 'AD2', 'I');</v>
      </c>
    </row>
    <row r="615" spans="1:15" s="6" customFormat="1" ht="43.5" x14ac:dyDescent="0.35">
      <c r="A615" s="12" t="s">
        <v>77</v>
      </c>
      <c r="B615" s="85" t="s">
        <v>820</v>
      </c>
      <c r="C615" s="9" t="str">
        <f t="shared" si="36"/>
        <v>CP-AD2</v>
      </c>
      <c r="D615" s="85" t="s">
        <v>637</v>
      </c>
      <c r="E615" s="85" t="str">
        <f>VLOOKUP(D615,'Phase apprent &amp; Nature activ'!A$11:B$14,2,0)</f>
        <v>Introduction/Initiation</v>
      </c>
      <c r="F615" s="85">
        <v>3</v>
      </c>
      <c r="G615" s="85" t="s">
        <v>628</v>
      </c>
      <c r="H615" s="85" t="str">
        <f t="shared" si="37"/>
        <v>CP-AD2-I-3-P</v>
      </c>
      <c r="I615" s="48" t="str">
        <f>CONCATENATE(VLOOKUP(CONCATENATE(A615,"-",B615,"-",D615,"-",F615),'Activités par classe-leçon-nat'!G:H,2,0)," - ",E615)</f>
        <v>Apprendre à compter par saut de 5 - Introduction/Initiation</v>
      </c>
      <c r="J615" s="48">
        <f>VLOOKUP(CONCATENATE($A615,"-",$B615,"-",$D615,"-",$F615),'Activités par classe-leçon-nat'!G:J,3,0)</f>
        <v>0</v>
      </c>
      <c r="K615" s="48" t="str">
        <f>VLOOKUP(G615,'Type Exo'!A:C,3,0)</f>
        <v>Un exercice où il faut relier des items entre eux par paire</v>
      </c>
      <c r="L615" s="48"/>
      <c r="M615" s="48">
        <f>IF(NOT(ISNA(VLOOKUP(CONCATENATE($H615,"-",$G615),'Question ClasseLeçonActTyprep'!$I:$L,4,0))), VLOOKUP(CONCATENATE($H615,"-",$G615),'Question ClasseLeçonActTyprep'!$I:$L,4,0), IF(NOT(ISNA(VLOOKUP(CONCATENATE(MID($H615,1,LEN($H615)-2),"--*",$G615),'Question ClasseLeçonActTyprep'!$I:$L,4,0))), VLOOKUP(CONCATENATE(MID($H615,1,LEN($H615)-2),"--*",$G615),'Question ClasseLeçonActTyprep'!$I:$L,4,0), IF(NOT(ISNA(VLOOKUP(CONCATENATE(MID($H615,1,LEN($H615)-4),"---*",$G615),'Question ClasseLeçonActTyprep'!$I:$L,4,0))), VLOOKUP(CONCATENATE(MID($H615,1,LEN($H615)-4),"---*",$G615),'Question ClasseLeçonActTyprep'!$I:$L,4,0), IF(NOT(ISNA(VLOOKUP(CONCATENATE(MID($H615,1,LEN($H615)-5),"----*",$G615),'Question ClasseLeçonActTyprep'!$I:$L,4,0))), VLOOKUP(CONCATENATE(MID($H615,1,LEN($H615)-6),"----*",$G615),'Question ClasseLeçonActTyprep'!$I:$L,4,0), 0))))</f>
        <v>0</v>
      </c>
      <c r="N615" s="86">
        <f t="shared" si="38"/>
        <v>0</v>
      </c>
      <c r="O615" s="93" t="str">
        <f t="shared" si="39"/>
        <v>INSERT INTO `activite_clnt` (nom, description, objectif, consigne, typrep, num_activite, fk_classe_id, fk_lesson_id, fk_natureactiv_id) VALUES ('Apprendre à compter par saut de 5 - Introduction/Initiation', 'Un exercice où il faut relier des items entre eux par paire', '0', '', 'P', '3', 'CP', 'AD2', 'I');</v>
      </c>
    </row>
    <row r="616" spans="1:15" s="6" customFormat="1" ht="43.5" x14ac:dyDescent="0.35">
      <c r="A616" s="12" t="s">
        <v>77</v>
      </c>
      <c r="B616" s="85" t="s">
        <v>820</v>
      </c>
      <c r="C616" s="9" t="str">
        <f t="shared" si="36"/>
        <v>CP-AD2</v>
      </c>
      <c r="D616" s="85" t="s">
        <v>637</v>
      </c>
      <c r="E616" s="85" t="str">
        <f>VLOOKUP(D616,'Phase apprent &amp; Nature activ'!A$11:B$14,2,0)</f>
        <v>Introduction/Initiation</v>
      </c>
      <c r="F616" s="85">
        <v>3</v>
      </c>
      <c r="G616" s="85" t="s">
        <v>87</v>
      </c>
      <c r="H616" s="85" t="str">
        <f t="shared" si="37"/>
        <v>CP-AD2-I-3-M</v>
      </c>
      <c r="I616" s="48" t="str">
        <f>CONCATENATE(VLOOKUP(CONCATENATE(A616,"-",B616,"-",D616,"-",F616),'Activités par classe-leçon-nat'!G:H,2,0)," - ",E616)</f>
        <v>Apprendre à compter par saut de 5 - Introduction/Initiation</v>
      </c>
      <c r="J616" s="48">
        <f>VLOOKUP(CONCATENATE($A616,"-",$B616,"-",$D616,"-",$F616),'Activités par classe-leçon-nat'!G:J,3,0)</f>
        <v>0</v>
      </c>
      <c r="K616" s="48" t="str">
        <f>VLOOKUP(G616,'Type Exo'!A:C,3,0)</f>
        <v>Un exercice de type Memory</v>
      </c>
      <c r="L616" s="48"/>
      <c r="M616" s="48">
        <f>IF(NOT(ISNA(VLOOKUP(CONCATENATE($H616,"-",$G616),'Question ClasseLeçonActTyprep'!$I:$L,4,0))), VLOOKUP(CONCATENATE($H616,"-",$G616),'Question ClasseLeçonActTyprep'!$I:$L,4,0), IF(NOT(ISNA(VLOOKUP(CONCATENATE(MID($H616,1,LEN($H616)-2),"--*",$G616),'Question ClasseLeçonActTyprep'!$I:$L,4,0))), VLOOKUP(CONCATENATE(MID($H616,1,LEN($H616)-2),"--*",$G616),'Question ClasseLeçonActTyprep'!$I:$L,4,0), IF(NOT(ISNA(VLOOKUP(CONCATENATE(MID($H616,1,LEN($H616)-4),"---*",$G616),'Question ClasseLeçonActTyprep'!$I:$L,4,0))), VLOOKUP(CONCATENATE(MID($H616,1,LEN($H616)-4),"---*",$G616),'Question ClasseLeçonActTyprep'!$I:$L,4,0), IF(NOT(ISNA(VLOOKUP(CONCATENATE(MID($H616,1,LEN($H616)-5),"----*",$G616),'Question ClasseLeçonActTyprep'!$I:$L,4,0))), VLOOKUP(CONCATENATE(MID($H616,1,LEN($H616)-6),"----*",$G616),'Question ClasseLeçonActTyprep'!$I:$L,4,0), 0))))</f>
        <v>0</v>
      </c>
      <c r="N616" s="86">
        <f t="shared" si="38"/>
        <v>0</v>
      </c>
      <c r="O616" s="93" t="str">
        <f t="shared" si="39"/>
        <v>INSERT INTO `activite_clnt` (nom, description, objectif, consigne, typrep, num_activite, fk_classe_id, fk_lesson_id, fk_natureactiv_id) VALUES ('Apprendre à compter par saut de 5 - Introduction/Initiation', 'Un exercice de type Memory', '0', '', 'M', '3', 'CP', 'AD2', 'I');</v>
      </c>
    </row>
    <row r="617" spans="1:15" s="6" customFormat="1" ht="43.5" x14ac:dyDescent="0.35">
      <c r="A617" s="12" t="s">
        <v>77</v>
      </c>
      <c r="B617" s="85" t="s">
        <v>820</v>
      </c>
      <c r="C617" s="9" t="str">
        <f t="shared" si="36"/>
        <v>CP-AD2</v>
      </c>
      <c r="D617" s="85" t="s">
        <v>637</v>
      </c>
      <c r="E617" s="85" t="str">
        <f>VLOOKUP(D617,'Phase apprent &amp; Nature activ'!A$11:B$14,2,0)</f>
        <v>Introduction/Initiation</v>
      </c>
      <c r="F617" s="85">
        <v>3</v>
      </c>
      <c r="G617" s="85" t="s">
        <v>835</v>
      </c>
      <c r="H617" s="85" t="str">
        <f t="shared" si="37"/>
        <v>CP-AD2-I-3-T</v>
      </c>
      <c r="I617" s="48" t="str">
        <f>CONCATENATE(VLOOKUP(CONCATENATE(A617,"-",B617,"-",D617,"-",F617),'Activités par classe-leçon-nat'!G:H,2,0)," - ",E617)</f>
        <v>Apprendre à compter par saut de 5 - Introduction/Initiation</v>
      </c>
      <c r="J617" s="48">
        <f>VLOOKUP(CONCATENATE($A617,"-",$B617,"-",$D617,"-",$F617),'Activités par classe-leçon-nat'!G:J,3,0)</f>
        <v>0</v>
      </c>
      <c r="K617" s="48" t="str">
        <f>VLOOKUP(G617,'Type Exo'!A:C,3,0)</f>
        <v>Un exercice à trous</v>
      </c>
      <c r="L617" s="48"/>
      <c r="M617" s="48">
        <f>IF(NOT(ISNA(VLOOKUP(CONCATENATE($H617,"-",$G617),'Question ClasseLeçonActTyprep'!$I:$L,4,0))), VLOOKUP(CONCATENATE($H617,"-",$G617),'Question ClasseLeçonActTyprep'!$I:$L,4,0), IF(NOT(ISNA(VLOOKUP(CONCATENATE(MID($H617,1,LEN($H617)-2),"--*",$G617),'Question ClasseLeçonActTyprep'!$I:$L,4,0))), VLOOKUP(CONCATENATE(MID($H617,1,LEN($H617)-2),"--*",$G617),'Question ClasseLeçonActTyprep'!$I:$L,4,0), IF(NOT(ISNA(VLOOKUP(CONCATENATE(MID($H617,1,LEN($H617)-4),"---*",$G617),'Question ClasseLeçonActTyprep'!$I:$L,4,0))), VLOOKUP(CONCATENATE(MID($H617,1,LEN($H617)-4),"---*",$G617),'Question ClasseLeçonActTyprep'!$I:$L,4,0), IF(NOT(ISNA(VLOOKUP(CONCATENATE(MID($H617,1,LEN($H617)-5),"----*",$G617),'Question ClasseLeçonActTyprep'!$I:$L,4,0))), VLOOKUP(CONCATENATE(MID($H617,1,LEN($H617)-6),"----*",$G617),'Question ClasseLeçonActTyprep'!$I:$L,4,0), 0))))</f>
        <v>0</v>
      </c>
      <c r="N617" s="86">
        <f t="shared" si="38"/>
        <v>0</v>
      </c>
      <c r="O617" s="93" t="str">
        <f t="shared" si="39"/>
        <v>INSERT INTO `activite_clnt` (nom, description, objectif, consigne, typrep, num_activite, fk_classe_id, fk_lesson_id, fk_natureactiv_id) VALUES ('Apprendre à compter par saut de 5 - Introduction/Initiation', 'Un exercice à trous', '0', '', 'T', '3', 'CP', 'AD2', 'I');</v>
      </c>
    </row>
    <row r="618" spans="1:15" s="6" customFormat="1" ht="43.5" x14ac:dyDescent="0.35">
      <c r="A618" s="12" t="s">
        <v>77</v>
      </c>
      <c r="B618" s="85" t="s">
        <v>820</v>
      </c>
      <c r="C618" s="9" t="str">
        <f t="shared" si="36"/>
        <v>CP-AD2</v>
      </c>
      <c r="D618" s="85" t="s">
        <v>637</v>
      </c>
      <c r="E618" s="85" t="str">
        <f>VLOOKUP(D618,'Phase apprent &amp; Nature activ'!A$11:B$14,2,0)</f>
        <v>Introduction/Initiation</v>
      </c>
      <c r="F618" s="85">
        <v>4</v>
      </c>
      <c r="G618" s="85" t="s">
        <v>735</v>
      </c>
      <c r="H618" s="85" t="str">
        <f t="shared" si="37"/>
        <v>CP-AD2-I-4-B1</v>
      </c>
      <c r="I618" s="48" t="str">
        <f>CONCATENATE(VLOOKUP(CONCATENATE(A618,"-",B618,"-",D618,"-",F618),'Activités par classe-leçon-nat'!G:H,2,0)," - ",E618)</f>
        <v>Apprendre à compter par saut de 10 - Introduction/Initiation</v>
      </c>
      <c r="J618" s="48">
        <f>VLOOKUP(CONCATENATE($A618,"-",$B618,"-",$D618,"-",$F618),'Activités par classe-leçon-nat'!G:J,3,0)</f>
        <v>0</v>
      </c>
      <c r="K618" s="48" t="str">
        <f>VLOOKUP(G618,'Type Exo'!A:C,3,0)</f>
        <v>Exercice où il faut trouver la bonne réponse parmi 2 possibles</v>
      </c>
      <c r="L618" s="48"/>
      <c r="M618" s="48">
        <f>IF(NOT(ISNA(VLOOKUP(CONCATENATE($H618,"-",$G618),'Question ClasseLeçonActTyprep'!$I:$L,4,0))), VLOOKUP(CONCATENATE($H618,"-",$G618),'Question ClasseLeçonActTyprep'!$I:$L,4,0), IF(NOT(ISNA(VLOOKUP(CONCATENATE(MID($H618,1,LEN($H618)-2),"--*",$G618),'Question ClasseLeçonActTyprep'!$I:$L,4,0))), VLOOKUP(CONCATENATE(MID($H618,1,LEN($H618)-2),"--*",$G618),'Question ClasseLeçonActTyprep'!$I:$L,4,0), IF(NOT(ISNA(VLOOKUP(CONCATENATE(MID($H618,1,LEN($H618)-4),"---*",$G618),'Question ClasseLeçonActTyprep'!$I:$L,4,0))), VLOOKUP(CONCATENATE(MID($H618,1,LEN($H618)-4),"---*",$G618),'Question ClasseLeçonActTyprep'!$I:$L,4,0), IF(NOT(ISNA(VLOOKUP(CONCATENATE(MID($H618,1,LEN($H618)-5),"----*",$G618),'Question ClasseLeçonActTyprep'!$I:$L,4,0))), VLOOKUP(CONCATENATE(MID($H618,1,LEN($H618)-6),"----*",$G618),'Question ClasseLeçonActTyprep'!$I:$L,4,0), 0))))</f>
        <v>0</v>
      </c>
      <c r="N618" s="86">
        <f t="shared" si="38"/>
        <v>0</v>
      </c>
      <c r="O618" s="93" t="str">
        <f t="shared" si="39"/>
        <v>INSERT INTO `activite_clnt` (nom, description, objectif, consigne, typrep, num_activite, fk_classe_id, fk_lesson_id, fk_natureactiv_id) VALUES ('Apprendre à compter par saut de 10 - Introduction/Initiation', 'Exercice où il faut trouver la bonne réponse parmi 2 possibles', '0', '', 'B1', '4', 'CP', 'AD2', 'I');</v>
      </c>
    </row>
    <row r="619" spans="1:15" s="6" customFormat="1" ht="58" x14ac:dyDescent="0.35">
      <c r="A619" s="12" t="s">
        <v>77</v>
      </c>
      <c r="B619" s="85" t="s">
        <v>820</v>
      </c>
      <c r="C619" s="9" t="str">
        <f t="shared" si="36"/>
        <v>CP-AD2</v>
      </c>
      <c r="D619" s="85" t="s">
        <v>637</v>
      </c>
      <c r="E619" s="85" t="str">
        <f>VLOOKUP(D619,'Phase apprent &amp; Nature activ'!A$11:B$14,2,0)</f>
        <v>Introduction/Initiation</v>
      </c>
      <c r="F619" s="85">
        <v>4</v>
      </c>
      <c r="G619" s="85" t="s">
        <v>951</v>
      </c>
      <c r="H619" s="85" t="str">
        <f t="shared" si="37"/>
        <v>CP-AD2-I-4-B2</v>
      </c>
      <c r="I619" s="48" t="str">
        <f>CONCATENATE(VLOOKUP(CONCATENATE(A619,"-",B619,"-",D619,"-",F619),'Activités par classe-leçon-nat'!G:H,2,0)," - ",E619)</f>
        <v>Apprendre à compter par saut de 10 - Introduction/Initiation</v>
      </c>
      <c r="J619" s="48">
        <f>VLOOKUP(CONCATENATE($A619,"-",$B619,"-",$D619,"-",$F619),'Activités par classe-leçon-nat'!G:J,3,0)</f>
        <v>0</v>
      </c>
      <c r="K619" s="48" t="str">
        <f>VLOOKUP(G619,'Type Exo'!A:C,3,0)</f>
        <v>Exercice où il faut trouver la bonne réponse parmi 2 possibles (question alternative)</v>
      </c>
      <c r="L619" s="48"/>
      <c r="M619" s="48">
        <f>IF(NOT(ISNA(VLOOKUP(CONCATENATE($H619,"-",$G619),'Question ClasseLeçonActTyprep'!$I:$L,4,0))), VLOOKUP(CONCATENATE($H619,"-",$G619),'Question ClasseLeçonActTyprep'!$I:$L,4,0), IF(NOT(ISNA(VLOOKUP(CONCATENATE(MID($H619,1,LEN($H619)-2),"--*",$G619),'Question ClasseLeçonActTyprep'!$I:$L,4,0))), VLOOKUP(CONCATENATE(MID($H619,1,LEN($H619)-2),"--*",$G619),'Question ClasseLeçonActTyprep'!$I:$L,4,0), IF(NOT(ISNA(VLOOKUP(CONCATENATE(MID($H619,1,LEN($H619)-4),"---*",$G619),'Question ClasseLeçonActTyprep'!$I:$L,4,0))), VLOOKUP(CONCATENATE(MID($H619,1,LEN($H619)-4),"---*",$G619),'Question ClasseLeçonActTyprep'!$I:$L,4,0), IF(NOT(ISNA(VLOOKUP(CONCATENATE(MID($H619,1,LEN($H619)-5),"----*",$G619),'Question ClasseLeçonActTyprep'!$I:$L,4,0))), VLOOKUP(CONCATENATE(MID($H619,1,LEN($H619)-6),"----*",$G619),'Question ClasseLeçonActTyprep'!$I:$L,4,0), 0))))</f>
        <v>0</v>
      </c>
      <c r="N619" s="86">
        <f t="shared" si="38"/>
        <v>0</v>
      </c>
      <c r="O619" s="93" t="str">
        <f t="shared" si="39"/>
        <v>INSERT INTO `activite_clnt` (nom, description, objectif, consigne, typrep, num_activite, fk_classe_id, fk_lesson_id, fk_natureactiv_id) VALUES ('Apprendre à compter par saut de 10 - Introduction/Initiation', 'Exercice où il faut trouver la bonne réponse parmi 2 possibles (question alternative)', '0', '', 'B2', '4', 'CP', 'AD2', 'I');</v>
      </c>
    </row>
    <row r="620" spans="1:15" s="6" customFormat="1" ht="43.5" x14ac:dyDescent="0.35">
      <c r="A620" s="12" t="s">
        <v>77</v>
      </c>
      <c r="B620" s="85" t="s">
        <v>820</v>
      </c>
      <c r="C620" s="9" t="str">
        <f t="shared" si="36"/>
        <v>CP-AD2</v>
      </c>
      <c r="D620" s="85" t="s">
        <v>637</v>
      </c>
      <c r="E620" s="85" t="str">
        <f>VLOOKUP(D620,'Phase apprent &amp; Nature activ'!A$11:B$14,2,0)</f>
        <v>Introduction/Initiation</v>
      </c>
      <c r="F620" s="85">
        <v>4</v>
      </c>
      <c r="G620" s="85" t="s">
        <v>952</v>
      </c>
      <c r="H620" s="85" t="str">
        <f t="shared" si="37"/>
        <v>CP-AD2-I-4-Q1</v>
      </c>
      <c r="I620" s="48" t="str">
        <f>CONCATENATE(VLOOKUP(CONCATENATE(A620,"-",B620,"-",D620,"-",F620),'Activités par classe-leçon-nat'!G:H,2,0)," - ",E620)</f>
        <v>Apprendre à compter par saut de 10 - Introduction/Initiation</v>
      </c>
      <c r="J620" s="48">
        <f>VLOOKUP(CONCATENATE($A620,"-",$B620,"-",$D620,"-",$F620),'Activités par classe-leçon-nat'!G:J,3,0)</f>
        <v>0</v>
      </c>
      <c r="K620" s="48" t="str">
        <f>VLOOKUP(G620,'Type Exo'!A:C,3,0)</f>
        <v>Un exercice de type QCM</v>
      </c>
      <c r="L620" s="48"/>
      <c r="M620" s="48">
        <f>IF(NOT(ISNA(VLOOKUP(CONCATENATE($H620,"-",$G620),'Question ClasseLeçonActTyprep'!$I:$L,4,0))), VLOOKUP(CONCATENATE($H620,"-",$G620),'Question ClasseLeçonActTyprep'!$I:$L,4,0), IF(NOT(ISNA(VLOOKUP(CONCATENATE(MID($H620,1,LEN($H620)-2),"--*",$G620),'Question ClasseLeçonActTyprep'!$I:$L,4,0))), VLOOKUP(CONCATENATE(MID($H620,1,LEN($H620)-2),"--*",$G620),'Question ClasseLeçonActTyprep'!$I:$L,4,0), IF(NOT(ISNA(VLOOKUP(CONCATENATE(MID($H620,1,LEN($H620)-4),"---*",$G620),'Question ClasseLeçonActTyprep'!$I:$L,4,0))), VLOOKUP(CONCATENATE(MID($H620,1,LEN($H620)-4),"---*",$G620),'Question ClasseLeçonActTyprep'!$I:$L,4,0), IF(NOT(ISNA(VLOOKUP(CONCATENATE(MID($H620,1,LEN($H620)-5),"----*",$G620),'Question ClasseLeçonActTyprep'!$I:$L,4,0))), VLOOKUP(CONCATENATE(MID($H620,1,LEN($H620)-6),"----*",$G620),'Question ClasseLeçonActTyprep'!$I:$L,4,0), 0))))</f>
        <v>0</v>
      </c>
      <c r="N620" s="86">
        <f t="shared" si="38"/>
        <v>0</v>
      </c>
      <c r="O620" s="93" t="str">
        <f t="shared" si="39"/>
        <v>INSERT INTO `activite_clnt` (nom, description, objectif, consigne, typrep, num_activite, fk_classe_id, fk_lesson_id, fk_natureactiv_id) VALUES ('Apprendre à compter par saut de 10 - Introduction/Initiation', 'Un exercice de type QCM', '0', '', 'Q1', '4', 'CP', 'AD2', 'I');</v>
      </c>
    </row>
    <row r="621" spans="1:15" s="6" customFormat="1" ht="43.5" x14ac:dyDescent="0.35">
      <c r="A621" s="12" t="s">
        <v>77</v>
      </c>
      <c r="B621" s="85" t="s">
        <v>820</v>
      </c>
      <c r="C621" s="9" t="str">
        <f t="shared" si="36"/>
        <v>CP-AD2</v>
      </c>
      <c r="D621" s="85" t="s">
        <v>637</v>
      </c>
      <c r="E621" s="85" t="str">
        <f>VLOOKUP(D621,'Phase apprent &amp; Nature activ'!A$11:B$14,2,0)</f>
        <v>Introduction/Initiation</v>
      </c>
      <c r="F621" s="85">
        <v>4</v>
      </c>
      <c r="G621" s="85" t="s">
        <v>953</v>
      </c>
      <c r="H621" s="85" t="str">
        <f t="shared" si="37"/>
        <v>CP-AD2-I-4-Q2</v>
      </c>
      <c r="I621" s="48" t="str">
        <f>CONCATENATE(VLOOKUP(CONCATENATE(A621,"-",B621,"-",D621,"-",F621),'Activités par classe-leçon-nat'!G:H,2,0)," - ",E621)</f>
        <v>Apprendre à compter par saut de 10 - Introduction/Initiation</v>
      </c>
      <c r="J621" s="48">
        <f>VLOOKUP(CONCATENATE($A621,"-",$B621,"-",$D621,"-",$F621),'Activités par classe-leçon-nat'!G:J,3,0)</f>
        <v>0</v>
      </c>
      <c r="K621" s="48" t="str">
        <f>VLOOKUP(G621,'Type Exo'!A:C,3,0)</f>
        <v>Un exercice de type QCM (question alternative / trouver l'intrus)</v>
      </c>
      <c r="L621" s="48"/>
      <c r="M621" s="48">
        <f>IF(NOT(ISNA(VLOOKUP(CONCATENATE($H621,"-",$G621),'Question ClasseLeçonActTyprep'!$I:$L,4,0))), VLOOKUP(CONCATENATE($H621,"-",$G621),'Question ClasseLeçonActTyprep'!$I:$L,4,0), IF(NOT(ISNA(VLOOKUP(CONCATENATE(MID($H621,1,LEN($H621)-2),"--*",$G621),'Question ClasseLeçonActTyprep'!$I:$L,4,0))), VLOOKUP(CONCATENATE(MID($H621,1,LEN($H621)-2),"--*",$G621),'Question ClasseLeçonActTyprep'!$I:$L,4,0), IF(NOT(ISNA(VLOOKUP(CONCATENATE(MID($H621,1,LEN($H621)-4),"---*",$G621),'Question ClasseLeçonActTyprep'!$I:$L,4,0))), VLOOKUP(CONCATENATE(MID($H621,1,LEN($H621)-4),"---*",$G621),'Question ClasseLeçonActTyprep'!$I:$L,4,0), IF(NOT(ISNA(VLOOKUP(CONCATENATE(MID($H621,1,LEN($H621)-5),"----*",$G621),'Question ClasseLeçonActTyprep'!$I:$L,4,0))), VLOOKUP(CONCATENATE(MID($H621,1,LEN($H621)-6),"----*",$G621),'Question ClasseLeçonActTyprep'!$I:$L,4,0), 0))))</f>
        <v>0</v>
      </c>
      <c r="N621" s="86">
        <f t="shared" si="38"/>
        <v>0</v>
      </c>
      <c r="O621" s="93" t="str">
        <f t="shared" si="39"/>
        <v>INSERT INTO `activite_clnt` (nom, description, objectif, consigne, typrep, num_activite, fk_classe_id, fk_lesson_id, fk_natureactiv_id) VALUES ('Apprendre à compter par saut de 10 - Introduction/Initiation', 'Un exercice de type QCM (question alternative / trouver l''intrus)', '0', '', 'Q2', '4', 'CP', 'AD2', 'I');</v>
      </c>
    </row>
    <row r="622" spans="1:15" s="6" customFormat="1" ht="43.5" x14ac:dyDescent="0.35">
      <c r="A622" s="12" t="s">
        <v>77</v>
      </c>
      <c r="B622" s="85" t="s">
        <v>820</v>
      </c>
      <c r="C622" s="9" t="str">
        <f t="shared" si="36"/>
        <v>CP-AD2</v>
      </c>
      <c r="D622" s="85" t="s">
        <v>637</v>
      </c>
      <c r="E622" s="85" t="str">
        <f>VLOOKUP(D622,'Phase apprent &amp; Nature activ'!A$11:B$14,2,0)</f>
        <v>Introduction/Initiation</v>
      </c>
      <c r="F622" s="85">
        <v>4</v>
      </c>
      <c r="G622" s="85" t="s">
        <v>628</v>
      </c>
      <c r="H622" s="85" t="str">
        <f t="shared" si="37"/>
        <v>CP-AD2-I-4-P</v>
      </c>
      <c r="I622" s="48" t="str">
        <f>CONCATENATE(VLOOKUP(CONCATENATE(A622,"-",B622,"-",D622,"-",F622),'Activités par classe-leçon-nat'!G:H,2,0)," - ",E622)</f>
        <v>Apprendre à compter par saut de 10 - Introduction/Initiation</v>
      </c>
      <c r="J622" s="48">
        <f>VLOOKUP(CONCATENATE($A622,"-",$B622,"-",$D622,"-",$F622),'Activités par classe-leçon-nat'!G:J,3,0)</f>
        <v>0</v>
      </c>
      <c r="K622" s="48" t="str">
        <f>VLOOKUP(G622,'Type Exo'!A:C,3,0)</f>
        <v>Un exercice où il faut relier des items entre eux par paire</v>
      </c>
      <c r="L622" s="48"/>
      <c r="M622" s="48">
        <f>IF(NOT(ISNA(VLOOKUP(CONCATENATE($H622,"-",$G622),'Question ClasseLeçonActTyprep'!$I:$L,4,0))), VLOOKUP(CONCATENATE($H622,"-",$G622),'Question ClasseLeçonActTyprep'!$I:$L,4,0), IF(NOT(ISNA(VLOOKUP(CONCATENATE(MID($H622,1,LEN($H622)-2),"--*",$G622),'Question ClasseLeçonActTyprep'!$I:$L,4,0))), VLOOKUP(CONCATENATE(MID($H622,1,LEN($H622)-2),"--*",$G622),'Question ClasseLeçonActTyprep'!$I:$L,4,0), IF(NOT(ISNA(VLOOKUP(CONCATENATE(MID($H622,1,LEN($H622)-4),"---*",$G622),'Question ClasseLeçonActTyprep'!$I:$L,4,0))), VLOOKUP(CONCATENATE(MID($H622,1,LEN($H622)-4),"---*",$G622),'Question ClasseLeçonActTyprep'!$I:$L,4,0), IF(NOT(ISNA(VLOOKUP(CONCATENATE(MID($H622,1,LEN($H622)-5),"----*",$G622),'Question ClasseLeçonActTyprep'!$I:$L,4,0))), VLOOKUP(CONCATENATE(MID($H622,1,LEN($H622)-6),"----*",$G622),'Question ClasseLeçonActTyprep'!$I:$L,4,0), 0))))</f>
        <v>0</v>
      </c>
      <c r="N622" s="86">
        <f t="shared" si="38"/>
        <v>0</v>
      </c>
      <c r="O622" s="93" t="str">
        <f t="shared" si="39"/>
        <v>INSERT INTO `activite_clnt` (nom, description, objectif, consigne, typrep, num_activite, fk_classe_id, fk_lesson_id, fk_natureactiv_id) VALUES ('Apprendre à compter par saut de 10 - Introduction/Initiation', 'Un exercice où il faut relier des items entre eux par paire', '0', '', 'P', '4', 'CP', 'AD2', 'I');</v>
      </c>
    </row>
    <row r="623" spans="1:15" s="6" customFormat="1" ht="43.5" x14ac:dyDescent="0.35">
      <c r="A623" s="12" t="s">
        <v>77</v>
      </c>
      <c r="B623" s="85" t="s">
        <v>820</v>
      </c>
      <c r="C623" s="9" t="str">
        <f t="shared" si="36"/>
        <v>CP-AD2</v>
      </c>
      <c r="D623" s="85" t="s">
        <v>637</v>
      </c>
      <c r="E623" s="85" t="str">
        <f>VLOOKUP(D623,'Phase apprent &amp; Nature activ'!A$11:B$14,2,0)</f>
        <v>Introduction/Initiation</v>
      </c>
      <c r="F623" s="85">
        <v>4</v>
      </c>
      <c r="G623" s="85" t="s">
        <v>87</v>
      </c>
      <c r="H623" s="85" t="str">
        <f t="shared" si="37"/>
        <v>CP-AD2-I-4-M</v>
      </c>
      <c r="I623" s="48" t="str">
        <f>CONCATENATE(VLOOKUP(CONCATENATE(A623,"-",B623,"-",D623,"-",F623),'Activités par classe-leçon-nat'!G:H,2,0)," - ",E623)</f>
        <v>Apprendre à compter par saut de 10 - Introduction/Initiation</v>
      </c>
      <c r="J623" s="48">
        <f>VLOOKUP(CONCATENATE($A623,"-",$B623,"-",$D623,"-",$F623),'Activités par classe-leçon-nat'!G:J,3,0)</f>
        <v>0</v>
      </c>
      <c r="K623" s="48" t="str">
        <f>VLOOKUP(G623,'Type Exo'!A:C,3,0)</f>
        <v>Un exercice de type Memory</v>
      </c>
      <c r="L623" s="48"/>
      <c r="M623" s="48">
        <f>IF(NOT(ISNA(VLOOKUP(CONCATENATE($H623,"-",$G623),'Question ClasseLeçonActTyprep'!$I:$L,4,0))), VLOOKUP(CONCATENATE($H623,"-",$G623),'Question ClasseLeçonActTyprep'!$I:$L,4,0), IF(NOT(ISNA(VLOOKUP(CONCATENATE(MID($H623,1,LEN($H623)-2),"--*",$G623),'Question ClasseLeçonActTyprep'!$I:$L,4,0))), VLOOKUP(CONCATENATE(MID($H623,1,LEN($H623)-2),"--*",$G623),'Question ClasseLeçonActTyprep'!$I:$L,4,0), IF(NOT(ISNA(VLOOKUP(CONCATENATE(MID($H623,1,LEN($H623)-4),"---*",$G623),'Question ClasseLeçonActTyprep'!$I:$L,4,0))), VLOOKUP(CONCATENATE(MID($H623,1,LEN($H623)-4),"---*",$G623),'Question ClasseLeçonActTyprep'!$I:$L,4,0), IF(NOT(ISNA(VLOOKUP(CONCATENATE(MID($H623,1,LEN($H623)-5),"----*",$G623),'Question ClasseLeçonActTyprep'!$I:$L,4,0))), VLOOKUP(CONCATENATE(MID($H623,1,LEN($H623)-6),"----*",$G623),'Question ClasseLeçonActTyprep'!$I:$L,4,0), 0))))</f>
        <v>0</v>
      </c>
      <c r="N623" s="86">
        <f t="shared" si="38"/>
        <v>0</v>
      </c>
      <c r="O623" s="93" t="str">
        <f t="shared" si="39"/>
        <v>INSERT INTO `activite_clnt` (nom, description, objectif, consigne, typrep, num_activite, fk_classe_id, fk_lesson_id, fk_natureactiv_id) VALUES ('Apprendre à compter par saut de 10 - Introduction/Initiation', 'Un exercice de type Memory', '0', '', 'M', '4', 'CP', 'AD2', 'I');</v>
      </c>
    </row>
    <row r="624" spans="1:15" s="6" customFormat="1" ht="43.5" x14ac:dyDescent="0.35">
      <c r="A624" s="12" t="s">
        <v>77</v>
      </c>
      <c r="B624" s="85" t="s">
        <v>820</v>
      </c>
      <c r="C624" s="9" t="str">
        <f t="shared" si="36"/>
        <v>CP-AD2</v>
      </c>
      <c r="D624" s="85" t="s">
        <v>640</v>
      </c>
      <c r="E624" s="85" t="str">
        <f>VLOOKUP(D624,'Phase apprent &amp; Nature activ'!A$11:B$14,2,0)</f>
        <v>Formalisation</v>
      </c>
      <c r="F624" s="85">
        <v>1</v>
      </c>
      <c r="G624" s="85" t="s">
        <v>835</v>
      </c>
      <c r="H624" s="85" t="str">
        <f t="shared" si="37"/>
        <v>CP-AD2-F-1-T</v>
      </c>
      <c r="I624" s="48" t="str">
        <f>CONCATENATE(VLOOKUP(CONCATENATE(A624,"-",B624,"-",D624,"-",F624),'Activités par classe-leçon-nat'!G:H,2,0)," - ",E624)</f>
        <v>Généraliser que l'addition +n revient à déterminer n fois le suivant - Formalisation</v>
      </c>
      <c r="J624" s="48">
        <f>VLOOKUP(CONCATENATE($A624,"-",$B624,"-",$D624,"-",$F624),'Activités par classe-leçon-nat'!G:J,3,0)</f>
        <v>0</v>
      </c>
      <c r="K624" s="48" t="str">
        <f>VLOOKUP(G624,'Type Exo'!A:C,3,0)</f>
        <v>Un exercice à trous</v>
      </c>
      <c r="L624" s="48"/>
      <c r="M624" s="48">
        <f>IF(NOT(ISNA(VLOOKUP(CONCATENATE($H624,"-",$G624),'Question ClasseLeçonActTyprep'!$I:$L,4,0))), VLOOKUP(CONCATENATE($H624,"-",$G624),'Question ClasseLeçonActTyprep'!$I:$L,4,0), IF(NOT(ISNA(VLOOKUP(CONCATENATE(MID($H624,1,LEN($H624)-2),"--*",$G624),'Question ClasseLeçonActTyprep'!$I:$L,4,0))), VLOOKUP(CONCATENATE(MID($H624,1,LEN($H624)-2),"--*",$G624),'Question ClasseLeçonActTyprep'!$I:$L,4,0), IF(NOT(ISNA(VLOOKUP(CONCATENATE(MID($H624,1,LEN($H624)-4),"---*",$G624),'Question ClasseLeçonActTyprep'!$I:$L,4,0))), VLOOKUP(CONCATENATE(MID($H624,1,LEN($H624)-4),"---*",$G624),'Question ClasseLeçonActTyprep'!$I:$L,4,0), IF(NOT(ISNA(VLOOKUP(CONCATENATE(MID($H624,1,LEN($H624)-5),"----*",$G624),'Question ClasseLeçonActTyprep'!$I:$L,4,0))), VLOOKUP(CONCATENATE(MID($H624,1,LEN($H624)-6),"----*",$G624),'Question ClasseLeçonActTyprep'!$I:$L,4,0), 0))))</f>
        <v>0</v>
      </c>
      <c r="N624" s="86">
        <f t="shared" si="38"/>
        <v>0</v>
      </c>
      <c r="O624" s="93" t="str">
        <f t="shared" si="39"/>
        <v>INSERT INTO `activite_clnt` (nom, description, objectif, consigne, typrep, num_activite, fk_classe_id, fk_lesson_id, fk_natureactiv_id) VALUES ('Généraliser que l''addition +n revient à déterminer n fois le suivant - Formalisation', 'Un exercice à trous', '0', '', 'T', '1', 'CP', 'AD2', 'F');</v>
      </c>
    </row>
    <row r="625" spans="1:15" s="6" customFormat="1" ht="43.5" x14ac:dyDescent="0.35">
      <c r="A625" s="12" t="s">
        <v>77</v>
      </c>
      <c r="B625" s="85" t="s">
        <v>820</v>
      </c>
      <c r="C625" s="9" t="str">
        <f t="shared" si="36"/>
        <v>CP-AD2</v>
      </c>
      <c r="D625" s="85" t="s">
        <v>640</v>
      </c>
      <c r="E625" s="85" t="str">
        <f>VLOOKUP(D625,'Phase apprent &amp; Nature activ'!A$11:B$14,2,0)</f>
        <v>Formalisation</v>
      </c>
      <c r="F625" s="85">
        <v>1</v>
      </c>
      <c r="G625" s="85" t="s">
        <v>735</v>
      </c>
      <c r="H625" s="85" t="str">
        <f t="shared" si="37"/>
        <v>CP-AD2-F-1-B1</v>
      </c>
      <c r="I625" s="48" t="str">
        <f>CONCATENATE(VLOOKUP(CONCATENATE(A625,"-",B625,"-",D625,"-",F625),'Activités par classe-leçon-nat'!G:H,2,0)," - ",E625)</f>
        <v>Généraliser que l'addition +n revient à déterminer n fois le suivant - Formalisation</v>
      </c>
      <c r="J625" s="48">
        <f>VLOOKUP(CONCATENATE($A625,"-",$B625,"-",$D625,"-",$F625),'Activités par classe-leçon-nat'!G:J,3,0)</f>
        <v>0</v>
      </c>
      <c r="K625" s="48" t="str">
        <f>VLOOKUP(G625,'Type Exo'!A:C,3,0)</f>
        <v>Exercice où il faut trouver la bonne réponse parmi 2 possibles</v>
      </c>
      <c r="L625" s="48"/>
      <c r="M625" s="48">
        <f>IF(NOT(ISNA(VLOOKUP(CONCATENATE($H625,"-",$G625),'Question ClasseLeçonActTyprep'!$I:$L,4,0))), VLOOKUP(CONCATENATE($H625,"-",$G625),'Question ClasseLeçonActTyprep'!$I:$L,4,0), IF(NOT(ISNA(VLOOKUP(CONCATENATE(MID($H625,1,LEN($H625)-2),"--*",$G625),'Question ClasseLeçonActTyprep'!$I:$L,4,0))), VLOOKUP(CONCATENATE(MID($H625,1,LEN($H625)-2),"--*",$G625),'Question ClasseLeçonActTyprep'!$I:$L,4,0), IF(NOT(ISNA(VLOOKUP(CONCATENATE(MID($H625,1,LEN($H625)-4),"---*",$G625),'Question ClasseLeçonActTyprep'!$I:$L,4,0))), VLOOKUP(CONCATENATE(MID($H625,1,LEN($H625)-4),"---*",$G625),'Question ClasseLeçonActTyprep'!$I:$L,4,0), IF(NOT(ISNA(VLOOKUP(CONCATENATE(MID($H625,1,LEN($H625)-5),"----*",$G625),'Question ClasseLeçonActTyprep'!$I:$L,4,0))), VLOOKUP(CONCATENATE(MID($H625,1,LEN($H625)-6),"----*",$G625),'Question ClasseLeçonActTyprep'!$I:$L,4,0), 0))))</f>
        <v>0</v>
      </c>
      <c r="N625" s="86">
        <f t="shared" si="38"/>
        <v>0</v>
      </c>
      <c r="O625" s="93" t="str">
        <f t="shared" si="39"/>
        <v>INSERT INTO `activite_clnt` (nom, description, objectif, consigne, typrep, num_activite, fk_classe_id, fk_lesson_id, fk_natureactiv_id) VALUES ('Généraliser que l''addition +n revient à déterminer n fois le suivant - Formalisation', 'Exercice où il faut trouver la bonne réponse parmi 2 possibles', '0', '', 'B1', '1', 'CP', 'AD2', 'F');</v>
      </c>
    </row>
    <row r="626" spans="1:15" s="6" customFormat="1" ht="58" x14ac:dyDescent="0.35">
      <c r="A626" s="12" t="s">
        <v>77</v>
      </c>
      <c r="B626" s="85" t="s">
        <v>820</v>
      </c>
      <c r="C626" s="9" t="str">
        <f t="shared" si="36"/>
        <v>CP-AD2</v>
      </c>
      <c r="D626" s="85" t="s">
        <v>640</v>
      </c>
      <c r="E626" s="85" t="str">
        <f>VLOOKUP(D626,'Phase apprent &amp; Nature activ'!A$11:B$14,2,0)</f>
        <v>Formalisation</v>
      </c>
      <c r="F626" s="85">
        <v>1</v>
      </c>
      <c r="G626" s="85" t="s">
        <v>951</v>
      </c>
      <c r="H626" s="85" t="str">
        <f t="shared" si="37"/>
        <v>CP-AD2-F-1-B2</v>
      </c>
      <c r="I626" s="48" t="str">
        <f>CONCATENATE(VLOOKUP(CONCATENATE(A626,"-",B626,"-",D626,"-",F626),'Activités par classe-leçon-nat'!G:H,2,0)," - ",E626)</f>
        <v>Généraliser que l'addition +n revient à déterminer n fois le suivant - Formalisation</v>
      </c>
      <c r="J626" s="48">
        <f>VLOOKUP(CONCATENATE($A626,"-",$B626,"-",$D626,"-",$F626),'Activités par classe-leçon-nat'!G:J,3,0)</f>
        <v>0</v>
      </c>
      <c r="K626" s="48" t="str">
        <f>VLOOKUP(G626,'Type Exo'!A:C,3,0)</f>
        <v>Exercice où il faut trouver la bonne réponse parmi 2 possibles (question alternative)</v>
      </c>
      <c r="L626" s="48"/>
      <c r="M626" s="48">
        <f>IF(NOT(ISNA(VLOOKUP(CONCATENATE($H626,"-",$G626),'Question ClasseLeçonActTyprep'!$I:$L,4,0))), VLOOKUP(CONCATENATE($H626,"-",$G626),'Question ClasseLeçonActTyprep'!$I:$L,4,0), IF(NOT(ISNA(VLOOKUP(CONCATENATE(MID($H626,1,LEN($H626)-2),"--*",$G626),'Question ClasseLeçonActTyprep'!$I:$L,4,0))), VLOOKUP(CONCATENATE(MID($H626,1,LEN($H626)-2),"--*",$G626),'Question ClasseLeçonActTyprep'!$I:$L,4,0), IF(NOT(ISNA(VLOOKUP(CONCATENATE(MID($H626,1,LEN($H626)-4),"---*",$G626),'Question ClasseLeçonActTyprep'!$I:$L,4,0))), VLOOKUP(CONCATENATE(MID($H626,1,LEN($H626)-4),"---*",$G626),'Question ClasseLeçonActTyprep'!$I:$L,4,0), IF(NOT(ISNA(VLOOKUP(CONCATENATE(MID($H626,1,LEN($H626)-5),"----*",$G626),'Question ClasseLeçonActTyprep'!$I:$L,4,0))), VLOOKUP(CONCATENATE(MID($H626,1,LEN($H626)-6),"----*",$G626),'Question ClasseLeçonActTyprep'!$I:$L,4,0), 0))))</f>
        <v>0</v>
      </c>
      <c r="N626" s="86">
        <f t="shared" si="38"/>
        <v>0</v>
      </c>
      <c r="O626" s="93" t="str">
        <f t="shared" si="39"/>
        <v>INSERT INTO `activite_clnt` (nom, description, objectif, consigne, typrep, num_activite, fk_classe_id, fk_lesson_id, fk_natureactiv_id) VALUES ('Généraliser que l''addition +n revient à déterminer n fois le suivant - Formalisation', 'Exercice où il faut trouver la bonne réponse parmi 2 possibles (question alternative)', '0', '', 'B2', '1', 'CP', 'AD2', 'F');</v>
      </c>
    </row>
    <row r="627" spans="1:15" s="6" customFormat="1" ht="43.5" x14ac:dyDescent="0.35">
      <c r="A627" s="12" t="s">
        <v>77</v>
      </c>
      <c r="B627" s="85" t="s">
        <v>820</v>
      </c>
      <c r="C627" s="9" t="str">
        <f t="shared" si="36"/>
        <v>CP-AD2</v>
      </c>
      <c r="D627" s="85" t="s">
        <v>640</v>
      </c>
      <c r="E627" s="85" t="str">
        <f>VLOOKUP(D627,'Phase apprent &amp; Nature activ'!A$11:B$14,2,0)</f>
        <v>Formalisation</v>
      </c>
      <c r="F627" s="85">
        <v>1</v>
      </c>
      <c r="G627" s="85" t="s">
        <v>952</v>
      </c>
      <c r="H627" s="85" t="str">
        <f t="shared" si="37"/>
        <v>CP-AD2-F-1-Q1</v>
      </c>
      <c r="I627" s="48" t="str">
        <f>CONCATENATE(VLOOKUP(CONCATENATE(A627,"-",B627,"-",D627,"-",F627),'Activités par classe-leçon-nat'!G:H,2,0)," - ",E627)</f>
        <v>Généraliser que l'addition +n revient à déterminer n fois le suivant - Formalisation</v>
      </c>
      <c r="J627" s="48">
        <f>VLOOKUP(CONCATENATE($A627,"-",$B627,"-",$D627,"-",$F627),'Activités par classe-leçon-nat'!G:J,3,0)</f>
        <v>0</v>
      </c>
      <c r="K627" s="48" t="str">
        <f>VLOOKUP(G627,'Type Exo'!A:C,3,0)</f>
        <v>Un exercice de type QCM</v>
      </c>
      <c r="L627" s="48"/>
      <c r="M627" s="48">
        <f>IF(NOT(ISNA(VLOOKUP(CONCATENATE($H627,"-",$G627),'Question ClasseLeçonActTyprep'!$I:$L,4,0))), VLOOKUP(CONCATENATE($H627,"-",$G627),'Question ClasseLeçonActTyprep'!$I:$L,4,0), IF(NOT(ISNA(VLOOKUP(CONCATENATE(MID($H627,1,LEN($H627)-2),"--*",$G627),'Question ClasseLeçonActTyprep'!$I:$L,4,0))), VLOOKUP(CONCATENATE(MID($H627,1,LEN($H627)-2),"--*",$G627),'Question ClasseLeçonActTyprep'!$I:$L,4,0), IF(NOT(ISNA(VLOOKUP(CONCATENATE(MID($H627,1,LEN($H627)-4),"---*",$G627),'Question ClasseLeçonActTyprep'!$I:$L,4,0))), VLOOKUP(CONCATENATE(MID($H627,1,LEN($H627)-4),"---*",$G627),'Question ClasseLeçonActTyprep'!$I:$L,4,0), IF(NOT(ISNA(VLOOKUP(CONCATENATE(MID($H627,1,LEN($H627)-5),"----*",$G627),'Question ClasseLeçonActTyprep'!$I:$L,4,0))), VLOOKUP(CONCATENATE(MID($H627,1,LEN($H627)-6),"----*",$G627),'Question ClasseLeçonActTyprep'!$I:$L,4,0), 0))))</f>
        <v>0</v>
      </c>
      <c r="N627" s="86">
        <f t="shared" si="38"/>
        <v>0</v>
      </c>
      <c r="O627" s="93" t="str">
        <f t="shared" si="39"/>
        <v>INSERT INTO `activite_clnt` (nom, description, objectif, consigne, typrep, num_activite, fk_classe_id, fk_lesson_id, fk_natureactiv_id) VALUES ('Généraliser que l''addition +n revient à déterminer n fois le suivant - Formalisation', 'Un exercice de type QCM', '0', '', 'Q1', '1', 'CP', 'AD2', 'F');</v>
      </c>
    </row>
    <row r="628" spans="1:15" s="6" customFormat="1" ht="58" x14ac:dyDescent="0.35">
      <c r="A628" s="12" t="s">
        <v>77</v>
      </c>
      <c r="B628" s="85" t="s">
        <v>820</v>
      </c>
      <c r="C628" s="9" t="str">
        <f t="shared" si="36"/>
        <v>CP-AD2</v>
      </c>
      <c r="D628" s="85" t="s">
        <v>640</v>
      </c>
      <c r="E628" s="85" t="str">
        <f>VLOOKUP(D628,'Phase apprent &amp; Nature activ'!A$11:B$14,2,0)</f>
        <v>Formalisation</v>
      </c>
      <c r="F628" s="85">
        <v>1</v>
      </c>
      <c r="G628" s="85" t="s">
        <v>953</v>
      </c>
      <c r="H628" s="85" t="str">
        <f t="shared" si="37"/>
        <v>CP-AD2-F-1-Q2</v>
      </c>
      <c r="I628" s="48" t="str">
        <f>CONCATENATE(VLOOKUP(CONCATENATE(A628,"-",B628,"-",D628,"-",F628),'Activités par classe-leçon-nat'!G:H,2,0)," - ",E628)</f>
        <v>Généraliser que l'addition +n revient à déterminer n fois le suivant - Formalisation</v>
      </c>
      <c r="J628" s="48">
        <f>VLOOKUP(CONCATENATE($A628,"-",$B628,"-",$D628,"-",$F628),'Activités par classe-leçon-nat'!G:J,3,0)</f>
        <v>0</v>
      </c>
      <c r="K628" s="48" t="str">
        <f>VLOOKUP(G628,'Type Exo'!A:C,3,0)</f>
        <v>Un exercice de type QCM (question alternative / trouver l'intrus)</v>
      </c>
      <c r="L628" s="48"/>
      <c r="M628" s="48">
        <f>IF(NOT(ISNA(VLOOKUP(CONCATENATE($H628,"-",$G628),'Question ClasseLeçonActTyprep'!$I:$L,4,0))), VLOOKUP(CONCATENATE($H628,"-",$G628),'Question ClasseLeçonActTyprep'!$I:$L,4,0), IF(NOT(ISNA(VLOOKUP(CONCATENATE(MID($H628,1,LEN($H628)-2),"--*",$G628),'Question ClasseLeçonActTyprep'!$I:$L,4,0))), VLOOKUP(CONCATENATE(MID($H628,1,LEN($H628)-2),"--*",$G628),'Question ClasseLeçonActTyprep'!$I:$L,4,0), IF(NOT(ISNA(VLOOKUP(CONCATENATE(MID($H628,1,LEN($H628)-4),"---*",$G628),'Question ClasseLeçonActTyprep'!$I:$L,4,0))), VLOOKUP(CONCATENATE(MID($H628,1,LEN($H628)-4),"---*",$G628),'Question ClasseLeçonActTyprep'!$I:$L,4,0), IF(NOT(ISNA(VLOOKUP(CONCATENATE(MID($H628,1,LEN($H628)-5),"----*",$G628),'Question ClasseLeçonActTyprep'!$I:$L,4,0))), VLOOKUP(CONCATENATE(MID($H628,1,LEN($H628)-6),"----*",$G628),'Question ClasseLeçonActTyprep'!$I:$L,4,0), 0))))</f>
        <v>0</v>
      </c>
      <c r="N628" s="86">
        <f t="shared" si="38"/>
        <v>0</v>
      </c>
      <c r="O628" s="93" t="str">
        <f t="shared" si="39"/>
        <v>INSERT INTO `activite_clnt` (nom, description, objectif, consigne, typrep, num_activite, fk_classe_id, fk_lesson_id, fk_natureactiv_id) VALUES ('Généraliser que l''addition +n revient à déterminer n fois le suivant - Formalisation', 'Un exercice de type QCM (question alternative / trouver l''intrus)', '0', '', 'Q2', '1', 'CP', 'AD2', 'F');</v>
      </c>
    </row>
    <row r="629" spans="1:15" s="6" customFormat="1" ht="43.5" x14ac:dyDescent="0.35">
      <c r="A629" s="12" t="s">
        <v>77</v>
      </c>
      <c r="B629" s="85" t="s">
        <v>820</v>
      </c>
      <c r="C629" s="9" t="str">
        <f t="shared" si="36"/>
        <v>CP-AD2</v>
      </c>
      <c r="D629" s="85" t="s">
        <v>640</v>
      </c>
      <c r="E629" s="85" t="str">
        <f>VLOOKUP(D629,'Phase apprent &amp; Nature activ'!A$11:B$14,2,0)</f>
        <v>Formalisation</v>
      </c>
      <c r="F629" s="85">
        <v>1</v>
      </c>
      <c r="G629" s="85" t="s">
        <v>628</v>
      </c>
      <c r="H629" s="85" t="str">
        <f t="shared" si="37"/>
        <v>CP-AD2-F-1-P</v>
      </c>
      <c r="I629" s="48" t="str">
        <f>CONCATENATE(VLOOKUP(CONCATENATE(A629,"-",B629,"-",D629,"-",F629),'Activités par classe-leçon-nat'!G:H,2,0)," - ",E629)</f>
        <v>Généraliser que l'addition +n revient à déterminer n fois le suivant - Formalisation</v>
      </c>
      <c r="J629" s="48">
        <f>VLOOKUP(CONCATENATE($A629,"-",$B629,"-",$D629,"-",$F629),'Activités par classe-leçon-nat'!G:J,3,0)</f>
        <v>0</v>
      </c>
      <c r="K629" s="48" t="str">
        <f>VLOOKUP(G629,'Type Exo'!A:C,3,0)</f>
        <v>Un exercice où il faut relier des items entre eux par paire</v>
      </c>
      <c r="L629" s="48"/>
      <c r="M629" s="48">
        <f>IF(NOT(ISNA(VLOOKUP(CONCATENATE($H629,"-",$G629),'Question ClasseLeçonActTyprep'!$I:$L,4,0))), VLOOKUP(CONCATENATE($H629,"-",$G629),'Question ClasseLeçonActTyprep'!$I:$L,4,0), IF(NOT(ISNA(VLOOKUP(CONCATENATE(MID($H629,1,LEN($H629)-2),"--*",$G629),'Question ClasseLeçonActTyprep'!$I:$L,4,0))), VLOOKUP(CONCATENATE(MID($H629,1,LEN($H629)-2),"--*",$G629),'Question ClasseLeçonActTyprep'!$I:$L,4,0), IF(NOT(ISNA(VLOOKUP(CONCATENATE(MID($H629,1,LEN($H629)-4),"---*",$G629),'Question ClasseLeçonActTyprep'!$I:$L,4,0))), VLOOKUP(CONCATENATE(MID($H629,1,LEN($H629)-4),"---*",$G629),'Question ClasseLeçonActTyprep'!$I:$L,4,0), IF(NOT(ISNA(VLOOKUP(CONCATENATE(MID($H629,1,LEN($H629)-5),"----*",$G629),'Question ClasseLeçonActTyprep'!$I:$L,4,0))), VLOOKUP(CONCATENATE(MID($H629,1,LEN($H629)-6),"----*",$G629),'Question ClasseLeçonActTyprep'!$I:$L,4,0), 0))))</f>
        <v>0</v>
      </c>
      <c r="N629" s="86">
        <f t="shared" si="38"/>
        <v>0</v>
      </c>
      <c r="O629" s="93" t="str">
        <f t="shared" si="39"/>
        <v>INSERT INTO `activite_clnt` (nom, description, objectif, consigne, typrep, num_activite, fk_classe_id, fk_lesson_id, fk_natureactiv_id) VALUES ('Généraliser que l''addition +n revient à déterminer n fois le suivant - Formalisation', 'Un exercice où il faut relier des items entre eux par paire', '0', '', 'P', '1', 'CP', 'AD2', 'F');</v>
      </c>
    </row>
    <row r="630" spans="1:15" s="6" customFormat="1" ht="43.5" x14ac:dyDescent="0.35">
      <c r="A630" s="12" t="s">
        <v>77</v>
      </c>
      <c r="B630" s="85" t="s">
        <v>820</v>
      </c>
      <c r="C630" s="9" t="str">
        <f t="shared" si="36"/>
        <v>CP-AD2</v>
      </c>
      <c r="D630" s="85" t="s">
        <v>640</v>
      </c>
      <c r="E630" s="85" t="str">
        <f>VLOOKUP(D630,'Phase apprent &amp; Nature activ'!A$11:B$14,2,0)</f>
        <v>Formalisation</v>
      </c>
      <c r="F630" s="85">
        <v>1</v>
      </c>
      <c r="G630" s="85" t="s">
        <v>87</v>
      </c>
      <c r="H630" s="85" t="str">
        <f t="shared" si="37"/>
        <v>CP-AD2-F-1-M</v>
      </c>
      <c r="I630" s="48" t="str">
        <f>CONCATENATE(VLOOKUP(CONCATENATE(A630,"-",B630,"-",D630,"-",F630),'Activités par classe-leçon-nat'!G:H,2,0)," - ",E630)</f>
        <v>Généraliser que l'addition +n revient à déterminer n fois le suivant - Formalisation</v>
      </c>
      <c r="J630" s="48">
        <f>VLOOKUP(CONCATENATE($A630,"-",$B630,"-",$D630,"-",$F630),'Activités par classe-leçon-nat'!G:J,3,0)</f>
        <v>0</v>
      </c>
      <c r="K630" s="48" t="str">
        <f>VLOOKUP(G630,'Type Exo'!A:C,3,0)</f>
        <v>Un exercice de type Memory</v>
      </c>
      <c r="L630" s="48"/>
      <c r="M630" s="48">
        <f>IF(NOT(ISNA(VLOOKUP(CONCATENATE($H630,"-",$G630),'Question ClasseLeçonActTyprep'!$I:$L,4,0))), VLOOKUP(CONCATENATE($H630,"-",$G630),'Question ClasseLeçonActTyprep'!$I:$L,4,0), IF(NOT(ISNA(VLOOKUP(CONCATENATE(MID($H630,1,LEN($H630)-2),"--*",$G630),'Question ClasseLeçonActTyprep'!$I:$L,4,0))), VLOOKUP(CONCATENATE(MID($H630,1,LEN($H630)-2),"--*",$G630),'Question ClasseLeçonActTyprep'!$I:$L,4,0), IF(NOT(ISNA(VLOOKUP(CONCATENATE(MID($H630,1,LEN($H630)-4),"---*",$G630),'Question ClasseLeçonActTyprep'!$I:$L,4,0))), VLOOKUP(CONCATENATE(MID($H630,1,LEN($H630)-4),"---*",$G630),'Question ClasseLeçonActTyprep'!$I:$L,4,0), IF(NOT(ISNA(VLOOKUP(CONCATENATE(MID($H630,1,LEN($H630)-5),"----*",$G630),'Question ClasseLeçonActTyprep'!$I:$L,4,0))), VLOOKUP(CONCATENATE(MID($H630,1,LEN($H630)-6),"----*",$G630),'Question ClasseLeçonActTyprep'!$I:$L,4,0), 0))))</f>
        <v>0</v>
      </c>
      <c r="N630" s="86">
        <f t="shared" si="38"/>
        <v>0</v>
      </c>
      <c r="O630" s="93" t="str">
        <f t="shared" si="39"/>
        <v>INSERT INTO `activite_clnt` (nom, description, objectif, consigne, typrep, num_activite, fk_classe_id, fk_lesson_id, fk_natureactiv_id) VALUES ('Généraliser que l''addition +n revient à déterminer n fois le suivant - Formalisation', 'Un exercice de type Memory', '0', '', 'M', '1', 'CP', 'AD2', 'F');</v>
      </c>
    </row>
    <row r="631" spans="1:15" s="6" customFormat="1" ht="43.5" x14ac:dyDescent="0.35">
      <c r="A631" s="12" t="s">
        <v>77</v>
      </c>
      <c r="B631" s="85" t="s">
        <v>820</v>
      </c>
      <c r="C631" s="9" t="str">
        <f t="shared" si="36"/>
        <v>CP-AD2</v>
      </c>
      <c r="D631" s="85" t="s">
        <v>87</v>
      </c>
      <c r="E631" s="85" t="str">
        <f>VLOOKUP(D631,'Phase apprent &amp; Nature activ'!A$11:B$14,2,0)</f>
        <v>Manipulation/Entrainement</v>
      </c>
      <c r="F631" s="85">
        <v>1</v>
      </c>
      <c r="G631" s="85" t="s">
        <v>835</v>
      </c>
      <c r="H631" s="85" t="str">
        <f t="shared" si="37"/>
        <v>CP-AD2-M-1-T</v>
      </c>
      <c r="I631" s="48" t="str">
        <f>CONCATENATE(VLOOKUP(CONCATENATE(A631,"-",B631,"-",D631,"-",F631),'Activités par classe-leçon-nat'!G:H,2,0)," - ",E631)</f>
        <v>S'entrainer à l'addition mentale sans dépasser 10 - Manipulation/Entrainement</v>
      </c>
      <c r="J631" s="48">
        <f>VLOOKUP(CONCATENATE($A631,"-",$B631,"-",$D631,"-",$F631),'Activités par classe-leçon-nat'!G:J,3,0)</f>
        <v>0</v>
      </c>
      <c r="K631" s="48" t="str">
        <f>VLOOKUP(G631,'Type Exo'!A:C,3,0)</f>
        <v>Un exercice à trous</v>
      </c>
      <c r="L631" s="48"/>
      <c r="M631" s="48">
        <f>IF(NOT(ISNA(VLOOKUP(CONCATENATE($H631,"-",$G631),'Question ClasseLeçonActTyprep'!$I:$L,4,0))), VLOOKUP(CONCATENATE($H631,"-",$G631),'Question ClasseLeçonActTyprep'!$I:$L,4,0), IF(NOT(ISNA(VLOOKUP(CONCATENATE(MID($H631,1,LEN($H631)-2),"--*",$G631),'Question ClasseLeçonActTyprep'!$I:$L,4,0))), VLOOKUP(CONCATENATE(MID($H631,1,LEN($H631)-2),"--*",$G631),'Question ClasseLeçonActTyprep'!$I:$L,4,0), IF(NOT(ISNA(VLOOKUP(CONCATENATE(MID($H631,1,LEN($H631)-4),"---*",$G631),'Question ClasseLeçonActTyprep'!$I:$L,4,0))), VLOOKUP(CONCATENATE(MID($H631,1,LEN($H631)-4),"---*",$G631),'Question ClasseLeçonActTyprep'!$I:$L,4,0), IF(NOT(ISNA(VLOOKUP(CONCATENATE(MID($H631,1,LEN($H631)-5),"----*",$G631),'Question ClasseLeçonActTyprep'!$I:$L,4,0))), VLOOKUP(CONCATENATE(MID($H631,1,LEN($H631)-6),"----*",$G631),'Question ClasseLeçonActTyprep'!$I:$L,4,0), 0))))</f>
        <v>0</v>
      </c>
      <c r="N631" s="86">
        <f t="shared" si="38"/>
        <v>0</v>
      </c>
      <c r="O631" s="93" t="str">
        <f t="shared" si="39"/>
        <v>INSERT INTO `activite_clnt` (nom, description, objectif, consigne, typrep, num_activite, fk_classe_id, fk_lesson_id, fk_natureactiv_id) VALUES ('S''entrainer à l''addition mentale sans dépasser 10 - Manipulation/Entrainement', 'Un exercice à trous', '0', '', 'T', '1', 'CP', 'AD2', 'M');</v>
      </c>
    </row>
    <row r="632" spans="1:15" s="6" customFormat="1" ht="58" x14ac:dyDescent="0.35">
      <c r="A632" s="12" t="s">
        <v>77</v>
      </c>
      <c r="B632" s="85" t="s">
        <v>820</v>
      </c>
      <c r="C632" s="9" t="str">
        <f t="shared" si="36"/>
        <v>CP-AD2</v>
      </c>
      <c r="D632" s="85" t="s">
        <v>87</v>
      </c>
      <c r="E632" s="85" t="str">
        <f>VLOOKUP(D632,'Phase apprent &amp; Nature activ'!A$11:B$14,2,0)</f>
        <v>Manipulation/Entrainement</v>
      </c>
      <c r="F632" s="85">
        <v>2</v>
      </c>
      <c r="G632" s="85" t="s">
        <v>735</v>
      </c>
      <c r="H632" s="85" t="str">
        <f t="shared" si="37"/>
        <v>CP-AD2-M-2-B1</v>
      </c>
      <c r="I632" s="48" t="str">
        <f>CONCATENATE(VLOOKUP(CONCATENATE(A632,"-",B632,"-",D632,"-",F632),'Activités par classe-leçon-nat'!G:H,2,0)," - ",E632)</f>
        <v>S'entrainer à l'addition mentale avec un résultat entre 10 et 20 - Manipulation/Entrainement</v>
      </c>
      <c r="J632" s="48">
        <f>VLOOKUP(CONCATENATE($A632,"-",$B632,"-",$D632,"-",$F632),'Activités par classe-leçon-nat'!G:J,3,0)</f>
        <v>0</v>
      </c>
      <c r="K632" s="48" t="str">
        <f>VLOOKUP(G632,'Type Exo'!A:C,3,0)</f>
        <v>Exercice où il faut trouver la bonne réponse parmi 2 possibles</v>
      </c>
      <c r="L632" s="48"/>
      <c r="M632" s="48">
        <f>IF(NOT(ISNA(VLOOKUP(CONCATENATE($H632,"-",$G632),'Question ClasseLeçonActTyprep'!$I:$L,4,0))), VLOOKUP(CONCATENATE($H632,"-",$G632),'Question ClasseLeçonActTyprep'!$I:$L,4,0), IF(NOT(ISNA(VLOOKUP(CONCATENATE(MID($H632,1,LEN($H632)-2),"--*",$G632),'Question ClasseLeçonActTyprep'!$I:$L,4,0))), VLOOKUP(CONCATENATE(MID($H632,1,LEN($H632)-2),"--*",$G632),'Question ClasseLeçonActTyprep'!$I:$L,4,0), IF(NOT(ISNA(VLOOKUP(CONCATENATE(MID($H632,1,LEN($H632)-4),"---*",$G632),'Question ClasseLeçonActTyprep'!$I:$L,4,0))), VLOOKUP(CONCATENATE(MID($H632,1,LEN($H632)-4),"---*",$G632),'Question ClasseLeçonActTyprep'!$I:$L,4,0), IF(NOT(ISNA(VLOOKUP(CONCATENATE(MID($H632,1,LEN($H632)-5),"----*",$G632),'Question ClasseLeçonActTyprep'!$I:$L,4,0))), VLOOKUP(CONCATENATE(MID($H632,1,LEN($H632)-6),"----*",$G632),'Question ClasseLeçonActTyprep'!$I:$L,4,0), 0))))</f>
        <v>0</v>
      </c>
      <c r="N632" s="86">
        <f t="shared" si="38"/>
        <v>0</v>
      </c>
      <c r="O632" s="93" t="str">
        <f t="shared" si="39"/>
        <v>INSERT INTO `activite_clnt` (nom, description, objectif, consigne, typrep, num_activite, fk_classe_id, fk_lesson_id, fk_natureactiv_id) VALUES ('S''entrainer à l''addition mentale avec un résultat entre 10 et 20 - Manipulation/Entrainement', 'Exercice où il faut trouver la bonne réponse parmi 2 possibles', '0', '', 'B1', '2', 'CP', 'AD2', 'M');</v>
      </c>
    </row>
    <row r="633" spans="1:15" s="6" customFormat="1" ht="58" x14ac:dyDescent="0.35">
      <c r="A633" s="12" t="s">
        <v>77</v>
      </c>
      <c r="B633" s="85" t="s">
        <v>820</v>
      </c>
      <c r="C633" s="9" t="str">
        <f t="shared" si="36"/>
        <v>CP-AD2</v>
      </c>
      <c r="D633" s="85" t="s">
        <v>87</v>
      </c>
      <c r="E633" s="85" t="str">
        <f>VLOOKUP(D633,'Phase apprent &amp; Nature activ'!A$11:B$14,2,0)</f>
        <v>Manipulation/Entrainement</v>
      </c>
      <c r="F633" s="85">
        <v>2</v>
      </c>
      <c r="G633" s="85" t="s">
        <v>951</v>
      </c>
      <c r="H633" s="85" t="str">
        <f t="shared" si="37"/>
        <v>CP-AD2-M-2-B2</v>
      </c>
      <c r="I633" s="48" t="str">
        <f>CONCATENATE(VLOOKUP(CONCATENATE(A633,"-",B633,"-",D633,"-",F633),'Activités par classe-leçon-nat'!G:H,2,0)," - ",E633)</f>
        <v>S'entrainer à l'addition mentale avec un résultat entre 10 et 20 - Manipulation/Entrainement</v>
      </c>
      <c r="J633" s="48">
        <f>VLOOKUP(CONCATENATE($A633,"-",$B633,"-",$D633,"-",$F633),'Activités par classe-leçon-nat'!G:J,3,0)</f>
        <v>0</v>
      </c>
      <c r="K633" s="48" t="str">
        <f>VLOOKUP(G633,'Type Exo'!A:C,3,0)</f>
        <v>Exercice où il faut trouver la bonne réponse parmi 2 possibles (question alternative)</v>
      </c>
      <c r="L633" s="48"/>
      <c r="M633" s="48">
        <f>IF(NOT(ISNA(VLOOKUP(CONCATENATE($H633,"-",$G633),'Question ClasseLeçonActTyprep'!$I:$L,4,0))), VLOOKUP(CONCATENATE($H633,"-",$G633),'Question ClasseLeçonActTyprep'!$I:$L,4,0), IF(NOT(ISNA(VLOOKUP(CONCATENATE(MID($H633,1,LEN($H633)-2),"--*",$G633),'Question ClasseLeçonActTyprep'!$I:$L,4,0))), VLOOKUP(CONCATENATE(MID($H633,1,LEN($H633)-2),"--*",$G633),'Question ClasseLeçonActTyprep'!$I:$L,4,0), IF(NOT(ISNA(VLOOKUP(CONCATENATE(MID($H633,1,LEN($H633)-4),"---*",$G633),'Question ClasseLeçonActTyprep'!$I:$L,4,0))), VLOOKUP(CONCATENATE(MID($H633,1,LEN($H633)-4),"---*",$G633),'Question ClasseLeçonActTyprep'!$I:$L,4,0), IF(NOT(ISNA(VLOOKUP(CONCATENATE(MID($H633,1,LEN($H633)-5),"----*",$G633),'Question ClasseLeçonActTyprep'!$I:$L,4,0))), VLOOKUP(CONCATENATE(MID($H633,1,LEN($H633)-6),"----*",$G633),'Question ClasseLeçonActTyprep'!$I:$L,4,0), 0))))</f>
        <v>0</v>
      </c>
      <c r="N633" s="86">
        <f t="shared" si="38"/>
        <v>0</v>
      </c>
      <c r="O633" s="93" t="str">
        <f t="shared" si="39"/>
        <v>INSERT INTO `activite_clnt` (nom, description, objectif, consigne, typrep, num_activite, fk_classe_id, fk_lesson_id, fk_natureactiv_id) VALUES ('S''entrainer à l''addition mentale avec un résultat entre 10 et 20 - Manipulation/Entrainement', 'Exercice où il faut trouver la bonne réponse parmi 2 possibles (question alternative)', '0', '', 'B2', '2', 'CP', 'AD2', 'M');</v>
      </c>
    </row>
    <row r="634" spans="1:15" s="6" customFormat="1" ht="43.5" x14ac:dyDescent="0.35">
      <c r="A634" s="12" t="s">
        <v>77</v>
      </c>
      <c r="B634" s="85" t="s">
        <v>820</v>
      </c>
      <c r="C634" s="9" t="str">
        <f t="shared" si="36"/>
        <v>CP-AD2</v>
      </c>
      <c r="D634" s="85" t="s">
        <v>87</v>
      </c>
      <c r="E634" s="85" t="str">
        <f>VLOOKUP(D634,'Phase apprent &amp; Nature activ'!A$11:B$14,2,0)</f>
        <v>Manipulation/Entrainement</v>
      </c>
      <c r="F634" s="85">
        <v>2</v>
      </c>
      <c r="G634" s="85" t="s">
        <v>952</v>
      </c>
      <c r="H634" s="85" t="str">
        <f t="shared" si="37"/>
        <v>CP-AD2-M-2-Q1</v>
      </c>
      <c r="I634" s="48" t="str">
        <f>CONCATENATE(VLOOKUP(CONCATENATE(A634,"-",B634,"-",D634,"-",F634),'Activités par classe-leçon-nat'!G:H,2,0)," - ",E634)</f>
        <v>S'entrainer à l'addition mentale avec un résultat entre 10 et 20 - Manipulation/Entrainement</v>
      </c>
      <c r="J634" s="48">
        <f>VLOOKUP(CONCATENATE($A634,"-",$B634,"-",$D634,"-",$F634),'Activités par classe-leçon-nat'!G:J,3,0)</f>
        <v>0</v>
      </c>
      <c r="K634" s="48" t="str">
        <f>VLOOKUP(G634,'Type Exo'!A:C,3,0)</f>
        <v>Un exercice de type QCM</v>
      </c>
      <c r="L634" s="48"/>
      <c r="M634" s="48">
        <f>IF(NOT(ISNA(VLOOKUP(CONCATENATE($H634,"-",$G634),'Question ClasseLeçonActTyprep'!$I:$L,4,0))), VLOOKUP(CONCATENATE($H634,"-",$G634),'Question ClasseLeçonActTyprep'!$I:$L,4,0), IF(NOT(ISNA(VLOOKUP(CONCATENATE(MID($H634,1,LEN($H634)-2),"--*",$G634),'Question ClasseLeçonActTyprep'!$I:$L,4,0))), VLOOKUP(CONCATENATE(MID($H634,1,LEN($H634)-2),"--*",$G634),'Question ClasseLeçonActTyprep'!$I:$L,4,0), IF(NOT(ISNA(VLOOKUP(CONCATENATE(MID($H634,1,LEN($H634)-4),"---*",$G634),'Question ClasseLeçonActTyprep'!$I:$L,4,0))), VLOOKUP(CONCATENATE(MID($H634,1,LEN($H634)-4),"---*",$G634),'Question ClasseLeçonActTyprep'!$I:$L,4,0), IF(NOT(ISNA(VLOOKUP(CONCATENATE(MID($H634,1,LEN($H634)-5),"----*",$G634),'Question ClasseLeçonActTyprep'!$I:$L,4,0))), VLOOKUP(CONCATENATE(MID($H634,1,LEN($H634)-6),"----*",$G634),'Question ClasseLeçonActTyprep'!$I:$L,4,0), 0))))</f>
        <v>0</v>
      </c>
      <c r="N634" s="86">
        <f t="shared" si="38"/>
        <v>0</v>
      </c>
      <c r="O634" s="93" t="str">
        <f t="shared" si="39"/>
        <v>INSERT INTO `activite_clnt` (nom, description, objectif, consigne, typrep, num_activite, fk_classe_id, fk_lesson_id, fk_natureactiv_id) VALUES ('S''entrainer à l''addition mentale avec un résultat entre 10 et 20 - Manipulation/Entrainement', 'Un exercice de type QCM', '0', '', 'Q1', '2', 'CP', 'AD2', 'M');</v>
      </c>
    </row>
    <row r="635" spans="1:15" s="6" customFormat="1" ht="58" x14ac:dyDescent="0.35">
      <c r="A635" s="12" t="s">
        <v>77</v>
      </c>
      <c r="B635" s="85" t="s">
        <v>820</v>
      </c>
      <c r="C635" s="9" t="str">
        <f t="shared" si="36"/>
        <v>CP-AD2</v>
      </c>
      <c r="D635" s="85" t="s">
        <v>87</v>
      </c>
      <c r="E635" s="85" t="str">
        <f>VLOOKUP(D635,'Phase apprent &amp; Nature activ'!A$11:B$14,2,0)</f>
        <v>Manipulation/Entrainement</v>
      </c>
      <c r="F635" s="85">
        <v>2</v>
      </c>
      <c r="G635" s="85" t="s">
        <v>953</v>
      </c>
      <c r="H635" s="85" t="str">
        <f t="shared" si="37"/>
        <v>CP-AD2-M-2-Q2</v>
      </c>
      <c r="I635" s="48" t="str">
        <f>CONCATENATE(VLOOKUP(CONCATENATE(A635,"-",B635,"-",D635,"-",F635),'Activités par classe-leçon-nat'!G:H,2,0)," - ",E635)</f>
        <v>S'entrainer à l'addition mentale avec un résultat entre 10 et 20 - Manipulation/Entrainement</v>
      </c>
      <c r="J635" s="48">
        <f>VLOOKUP(CONCATENATE($A635,"-",$B635,"-",$D635,"-",$F635),'Activités par classe-leçon-nat'!G:J,3,0)</f>
        <v>0</v>
      </c>
      <c r="K635" s="48" t="str">
        <f>VLOOKUP(G635,'Type Exo'!A:C,3,0)</f>
        <v>Un exercice de type QCM (question alternative / trouver l'intrus)</v>
      </c>
      <c r="L635" s="48"/>
      <c r="M635" s="48">
        <f>IF(NOT(ISNA(VLOOKUP(CONCATENATE($H635,"-",$G635),'Question ClasseLeçonActTyprep'!$I:$L,4,0))), VLOOKUP(CONCATENATE($H635,"-",$G635),'Question ClasseLeçonActTyprep'!$I:$L,4,0), IF(NOT(ISNA(VLOOKUP(CONCATENATE(MID($H635,1,LEN($H635)-2),"--*",$G635),'Question ClasseLeçonActTyprep'!$I:$L,4,0))), VLOOKUP(CONCATENATE(MID($H635,1,LEN($H635)-2),"--*",$G635),'Question ClasseLeçonActTyprep'!$I:$L,4,0), IF(NOT(ISNA(VLOOKUP(CONCATENATE(MID($H635,1,LEN($H635)-4),"---*",$G635),'Question ClasseLeçonActTyprep'!$I:$L,4,0))), VLOOKUP(CONCATENATE(MID($H635,1,LEN($H635)-4),"---*",$G635),'Question ClasseLeçonActTyprep'!$I:$L,4,0), IF(NOT(ISNA(VLOOKUP(CONCATENATE(MID($H635,1,LEN($H635)-5),"----*",$G635),'Question ClasseLeçonActTyprep'!$I:$L,4,0))), VLOOKUP(CONCATENATE(MID($H635,1,LEN($H635)-6),"----*",$G635),'Question ClasseLeçonActTyprep'!$I:$L,4,0), 0))))</f>
        <v>0</v>
      </c>
      <c r="N635" s="86">
        <f t="shared" si="38"/>
        <v>0</v>
      </c>
      <c r="O635" s="93" t="str">
        <f t="shared" si="39"/>
        <v>INSERT INTO `activite_clnt` (nom, description, objectif, consigne, typrep, num_activite, fk_classe_id, fk_lesson_id, fk_natureactiv_id) VALUES ('S''entrainer à l''addition mentale avec un résultat entre 10 et 20 - Manipulation/Entrainement', 'Un exercice de type QCM (question alternative / trouver l''intrus)', '0', '', 'Q2', '2', 'CP', 'AD2', 'M');</v>
      </c>
    </row>
    <row r="636" spans="1:15" s="6" customFormat="1" ht="58" x14ac:dyDescent="0.35">
      <c r="A636" s="12" t="s">
        <v>77</v>
      </c>
      <c r="B636" s="85" t="s">
        <v>820</v>
      </c>
      <c r="C636" s="9" t="str">
        <f t="shared" si="36"/>
        <v>CP-AD2</v>
      </c>
      <c r="D636" s="85" t="s">
        <v>87</v>
      </c>
      <c r="E636" s="85" t="str">
        <f>VLOOKUP(D636,'Phase apprent &amp; Nature activ'!A$11:B$14,2,0)</f>
        <v>Manipulation/Entrainement</v>
      </c>
      <c r="F636" s="85">
        <v>2</v>
      </c>
      <c r="G636" s="85" t="s">
        <v>628</v>
      </c>
      <c r="H636" s="85" t="str">
        <f t="shared" si="37"/>
        <v>CP-AD2-M-2-P</v>
      </c>
      <c r="I636" s="48" t="str">
        <f>CONCATENATE(VLOOKUP(CONCATENATE(A636,"-",B636,"-",D636,"-",F636),'Activités par classe-leçon-nat'!G:H,2,0)," - ",E636)</f>
        <v>S'entrainer à l'addition mentale avec un résultat entre 10 et 20 - Manipulation/Entrainement</v>
      </c>
      <c r="J636" s="48">
        <f>VLOOKUP(CONCATENATE($A636,"-",$B636,"-",$D636,"-",$F636),'Activités par classe-leçon-nat'!G:J,3,0)</f>
        <v>0</v>
      </c>
      <c r="K636" s="48" t="str">
        <f>VLOOKUP(G636,'Type Exo'!A:C,3,0)</f>
        <v>Un exercice où il faut relier des items entre eux par paire</v>
      </c>
      <c r="L636" s="48"/>
      <c r="M636" s="48">
        <f>IF(NOT(ISNA(VLOOKUP(CONCATENATE($H636,"-",$G636),'Question ClasseLeçonActTyprep'!$I:$L,4,0))), VLOOKUP(CONCATENATE($H636,"-",$G636),'Question ClasseLeçonActTyprep'!$I:$L,4,0), IF(NOT(ISNA(VLOOKUP(CONCATENATE(MID($H636,1,LEN($H636)-2),"--*",$G636),'Question ClasseLeçonActTyprep'!$I:$L,4,0))), VLOOKUP(CONCATENATE(MID($H636,1,LEN($H636)-2),"--*",$G636),'Question ClasseLeçonActTyprep'!$I:$L,4,0), IF(NOT(ISNA(VLOOKUP(CONCATENATE(MID($H636,1,LEN($H636)-4),"---*",$G636),'Question ClasseLeçonActTyprep'!$I:$L,4,0))), VLOOKUP(CONCATENATE(MID($H636,1,LEN($H636)-4),"---*",$G636),'Question ClasseLeçonActTyprep'!$I:$L,4,0), IF(NOT(ISNA(VLOOKUP(CONCATENATE(MID($H636,1,LEN($H636)-5),"----*",$G636),'Question ClasseLeçonActTyprep'!$I:$L,4,0))), VLOOKUP(CONCATENATE(MID($H636,1,LEN($H636)-6),"----*",$G636),'Question ClasseLeçonActTyprep'!$I:$L,4,0), 0))))</f>
        <v>0</v>
      </c>
      <c r="N636" s="86">
        <f t="shared" si="38"/>
        <v>0</v>
      </c>
      <c r="O636" s="93" t="str">
        <f t="shared" si="39"/>
        <v>INSERT INTO `activite_clnt` (nom, description, objectif, consigne, typrep, num_activite, fk_classe_id, fk_lesson_id, fk_natureactiv_id) VALUES ('S''entrainer à l''addition mentale avec un résultat entre 10 et 20 - Manipulation/Entrainement', 'Un exercice où il faut relier des items entre eux par paire', '0', '', 'P', '2', 'CP', 'AD2', 'M');</v>
      </c>
    </row>
    <row r="637" spans="1:15" s="6" customFormat="1" ht="43.5" x14ac:dyDescent="0.35">
      <c r="A637" s="12" t="s">
        <v>77</v>
      </c>
      <c r="B637" s="85" t="s">
        <v>820</v>
      </c>
      <c r="C637" s="9" t="str">
        <f t="shared" si="36"/>
        <v>CP-AD2</v>
      </c>
      <c r="D637" s="85" t="s">
        <v>87</v>
      </c>
      <c r="E637" s="85" t="str">
        <f>VLOOKUP(D637,'Phase apprent &amp; Nature activ'!A$11:B$14,2,0)</f>
        <v>Manipulation/Entrainement</v>
      </c>
      <c r="F637" s="85">
        <v>2</v>
      </c>
      <c r="G637" s="85" t="s">
        <v>87</v>
      </c>
      <c r="H637" s="85" t="str">
        <f t="shared" si="37"/>
        <v>CP-AD2-M-2-M</v>
      </c>
      <c r="I637" s="48" t="str">
        <f>CONCATENATE(VLOOKUP(CONCATENATE(A637,"-",B637,"-",D637,"-",F637),'Activités par classe-leçon-nat'!G:H,2,0)," - ",E637)</f>
        <v>S'entrainer à l'addition mentale avec un résultat entre 10 et 20 - Manipulation/Entrainement</v>
      </c>
      <c r="J637" s="48">
        <f>VLOOKUP(CONCATENATE($A637,"-",$B637,"-",$D637,"-",$F637),'Activités par classe-leçon-nat'!G:J,3,0)</f>
        <v>0</v>
      </c>
      <c r="K637" s="48" t="str">
        <f>VLOOKUP(G637,'Type Exo'!A:C,3,0)</f>
        <v>Un exercice de type Memory</v>
      </c>
      <c r="L637" s="48"/>
      <c r="M637" s="48">
        <f>IF(NOT(ISNA(VLOOKUP(CONCATENATE($H637,"-",$G637),'Question ClasseLeçonActTyprep'!$I:$L,4,0))), VLOOKUP(CONCATENATE($H637,"-",$G637),'Question ClasseLeçonActTyprep'!$I:$L,4,0), IF(NOT(ISNA(VLOOKUP(CONCATENATE(MID($H637,1,LEN($H637)-2),"--*",$G637),'Question ClasseLeçonActTyprep'!$I:$L,4,0))), VLOOKUP(CONCATENATE(MID($H637,1,LEN($H637)-2),"--*",$G637),'Question ClasseLeçonActTyprep'!$I:$L,4,0), IF(NOT(ISNA(VLOOKUP(CONCATENATE(MID($H637,1,LEN($H637)-4),"---*",$G637),'Question ClasseLeçonActTyprep'!$I:$L,4,0))), VLOOKUP(CONCATENATE(MID($H637,1,LEN($H637)-4),"---*",$G637),'Question ClasseLeçonActTyprep'!$I:$L,4,0), IF(NOT(ISNA(VLOOKUP(CONCATENATE(MID($H637,1,LEN($H637)-5),"----*",$G637),'Question ClasseLeçonActTyprep'!$I:$L,4,0))), VLOOKUP(CONCATENATE(MID($H637,1,LEN($H637)-6),"----*",$G637),'Question ClasseLeçonActTyprep'!$I:$L,4,0), 0))))</f>
        <v>0</v>
      </c>
      <c r="N637" s="86">
        <f t="shared" si="38"/>
        <v>0</v>
      </c>
      <c r="O637" s="93" t="str">
        <f t="shared" si="39"/>
        <v>INSERT INTO `activite_clnt` (nom, description, objectif, consigne, typrep, num_activite, fk_classe_id, fk_lesson_id, fk_natureactiv_id) VALUES ('S''entrainer à l''addition mentale avec un résultat entre 10 et 20 - Manipulation/Entrainement', 'Un exercice de type Memory', '0', '', 'M', '2', 'CP', 'AD2', 'M');</v>
      </c>
    </row>
    <row r="638" spans="1:15" s="6" customFormat="1" ht="43.5" x14ac:dyDescent="0.35">
      <c r="A638" s="12" t="s">
        <v>77</v>
      </c>
      <c r="B638" s="85" t="s">
        <v>820</v>
      </c>
      <c r="C638" s="9" t="str">
        <f t="shared" si="36"/>
        <v>CP-AD2</v>
      </c>
      <c r="D638" s="85" t="s">
        <v>87</v>
      </c>
      <c r="E638" s="85" t="str">
        <f>VLOOKUP(D638,'Phase apprent &amp; Nature activ'!A$11:B$14,2,0)</f>
        <v>Manipulation/Entrainement</v>
      </c>
      <c r="F638" s="85">
        <v>2</v>
      </c>
      <c r="G638" s="85" t="s">
        <v>835</v>
      </c>
      <c r="H638" s="85" t="str">
        <f t="shared" si="37"/>
        <v>CP-AD2-M-2-T</v>
      </c>
      <c r="I638" s="48" t="str">
        <f>CONCATENATE(VLOOKUP(CONCATENATE(A638,"-",B638,"-",D638,"-",F638),'Activités par classe-leçon-nat'!G:H,2,0)," - ",E638)</f>
        <v>S'entrainer à l'addition mentale avec un résultat entre 10 et 20 - Manipulation/Entrainement</v>
      </c>
      <c r="J638" s="48">
        <f>VLOOKUP(CONCATENATE($A638,"-",$B638,"-",$D638,"-",$F638),'Activités par classe-leçon-nat'!G:J,3,0)</f>
        <v>0</v>
      </c>
      <c r="K638" s="48" t="str">
        <f>VLOOKUP(G638,'Type Exo'!A:C,3,0)</f>
        <v>Un exercice à trous</v>
      </c>
      <c r="L638" s="48"/>
      <c r="M638" s="48">
        <f>IF(NOT(ISNA(VLOOKUP(CONCATENATE($H638,"-",$G638),'Question ClasseLeçonActTyprep'!$I:$L,4,0))), VLOOKUP(CONCATENATE($H638,"-",$G638),'Question ClasseLeçonActTyprep'!$I:$L,4,0), IF(NOT(ISNA(VLOOKUP(CONCATENATE(MID($H638,1,LEN($H638)-2),"--*",$G638),'Question ClasseLeçonActTyprep'!$I:$L,4,0))), VLOOKUP(CONCATENATE(MID($H638,1,LEN($H638)-2),"--*",$G638),'Question ClasseLeçonActTyprep'!$I:$L,4,0), IF(NOT(ISNA(VLOOKUP(CONCATENATE(MID($H638,1,LEN($H638)-4),"---*",$G638),'Question ClasseLeçonActTyprep'!$I:$L,4,0))), VLOOKUP(CONCATENATE(MID($H638,1,LEN($H638)-4),"---*",$G638),'Question ClasseLeçonActTyprep'!$I:$L,4,0), IF(NOT(ISNA(VLOOKUP(CONCATENATE(MID($H638,1,LEN($H638)-5),"----*",$G638),'Question ClasseLeçonActTyprep'!$I:$L,4,0))), VLOOKUP(CONCATENATE(MID($H638,1,LEN($H638)-6),"----*",$G638),'Question ClasseLeçonActTyprep'!$I:$L,4,0), 0))))</f>
        <v>0</v>
      </c>
      <c r="N638" s="86">
        <f t="shared" si="38"/>
        <v>0</v>
      </c>
      <c r="O638" s="93" t="str">
        <f t="shared" si="39"/>
        <v>INSERT INTO `activite_clnt` (nom, description, objectif, consigne, typrep, num_activite, fk_classe_id, fk_lesson_id, fk_natureactiv_id) VALUES ('S''entrainer à l''addition mentale avec un résultat entre 10 et 20 - Manipulation/Entrainement', 'Un exercice à trous', '0', '', 'T', '2', 'CP', 'AD2', 'M');</v>
      </c>
    </row>
    <row r="639" spans="1:15" s="6" customFormat="1" ht="58" x14ac:dyDescent="0.35">
      <c r="A639" s="12" t="s">
        <v>77</v>
      </c>
      <c r="B639" s="85" t="s">
        <v>820</v>
      </c>
      <c r="C639" s="9" t="str">
        <f t="shared" si="36"/>
        <v>CP-AD2</v>
      </c>
      <c r="D639" s="85" t="s">
        <v>87</v>
      </c>
      <c r="E639" s="85" t="str">
        <f>VLOOKUP(D639,'Phase apprent &amp; Nature activ'!A$11:B$14,2,0)</f>
        <v>Manipulation/Entrainement</v>
      </c>
      <c r="F639" s="85">
        <v>3</v>
      </c>
      <c r="G639" s="85" t="s">
        <v>735</v>
      </c>
      <c r="H639" s="85" t="str">
        <f t="shared" si="37"/>
        <v>CP-AD2-M-3-B1</v>
      </c>
      <c r="I639" s="48" t="str">
        <f>CONCATENATE(VLOOKUP(CONCATENATE(A639,"-",B639,"-",D639,"-",F639),'Activités par classe-leçon-nat'!G:H,2,0)," - ",E639)</f>
        <v>S'entrainer à l'addition mentale avec un résultat entre 20 et 50 - Manipulation/Entrainement</v>
      </c>
      <c r="J639" s="48">
        <f>VLOOKUP(CONCATENATE($A639,"-",$B639,"-",$D639,"-",$F639),'Activités par classe-leçon-nat'!G:J,3,0)</f>
        <v>0</v>
      </c>
      <c r="K639" s="48" t="str">
        <f>VLOOKUP(G639,'Type Exo'!A:C,3,0)</f>
        <v>Exercice où il faut trouver la bonne réponse parmi 2 possibles</v>
      </c>
      <c r="L639" s="48"/>
      <c r="M639" s="48">
        <f>IF(NOT(ISNA(VLOOKUP(CONCATENATE($H639,"-",$G639),'Question ClasseLeçonActTyprep'!$I:$L,4,0))), VLOOKUP(CONCATENATE($H639,"-",$G639),'Question ClasseLeçonActTyprep'!$I:$L,4,0), IF(NOT(ISNA(VLOOKUP(CONCATENATE(MID($H639,1,LEN($H639)-2),"--*",$G639),'Question ClasseLeçonActTyprep'!$I:$L,4,0))), VLOOKUP(CONCATENATE(MID($H639,1,LEN($H639)-2),"--*",$G639),'Question ClasseLeçonActTyprep'!$I:$L,4,0), IF(NOT(ISNA(VLOOKUP(CONCATENATE(MID($H639,1,LEN($H639)-4),"---*",$G639),'Question ClasseLeçonActTyprep'!$I:$L,4,0))), VLOOKUP(CONCATENATE(MID($H639,1,LEN($H639)-4),"---*",$G639),'Question ClasseLeçonActTyprep'!$I:$L,4,0), IF(NOT(ISNA(VLOOKUP(CONCATENATE(MID($H639,1,LEN($H639)-5),"----*",$G639),'Question ClasseLeçonActTyprep'!$I:$L,4,0))), VLOOKUP(CONCATENATE(MID($H639,1,LEN($H639)-6),"----*",$G639),'Question ClasseLeçonActTyprep'!$I:$L,4,0), 0))))</f>
        <v>0</v>
      </c>
      <c r="N639" s="86">
        <f t="shared" si="38"/>
        <v>0</v>
      </c>
      <c r="O639" s="93" t="str">
        <f t="shared" si="39"/>
        <v>INSERT INTO `activite_clnt` (nom, description, objectif, consigne, typrep, num_activite, fk_classe_id, fk_lesson_id, fk_natureactiv_id) VALUES ('S''entrainer à l''addition mentale avec un résultat entre 20 et 50 - Manipulation/Entrainement', 'Exercice où il faut trouver la bonne réponse parmi 2 possibles', '0', '', 'B1', '3', 'CP', 'AD2', 'M');</v>
      </c>
    </row>
    <row r="640" spans="1:15" s="6" customFormat="1" ht="58" x14ac:dyDescent="0.35">
      <c r="A640" s="12" t="s">
        <v>77</v>
      </c>
      <c r="B640" s="85" t="s">
        <v>820</v>
      </c>
      <c r="C640" s="9" t="str">
        <f t="shared" si="36"/>
        <v>CP-AD2</v>
      </c>
      <c r="D640" s="85" t="s">
        <v>87</v>
      </c>
      <c r="E640" s="85" t="str">
        <f>VLOOKUP(D640,'Phase apprent &amp; Nature activ'!A$11:B$14,2,0)</f>
        <v>Manipulation/Entrainement</v>
      </c>
      <c r="F640" s="85">
        <v>3</v>
      </c>
      <c r="G640" s="85" t="s">
        <v>951</v>
      </c>
      <c r="H640" s="85" t="str">
        <f t="shared" si="37"/>
        <v>CP-AD2-M-3-B2</v>
      </c>
      <c r="I640" s="48" t="str">
        <f>CONCATENATE(VLOOKUP(CONCATENATE(A640,"-",B640,"-",D640,"-",F640),'Activités par classe-leçon-nat'!G:H,2,0)," - ",E640)</f>
        <v>S'entrainer à l'addition mentale avec un résultat entre 20 et 50 - Manipulation/Entrainement</v>
      </c>
      <c r="J640" s="48">
        <f>VLOOKUP(CONCATENATE($A640,"-",$B640,"-",$D640,"-",$F640),'Activités par classe-leçon-nat'!G:J,3,0)</f>
        <v>0</v>
      </c>
      <c r="K640" s="48" t="str">
        <f>VLOOKUP(G640,'Type Exo'!A:C,3,0)</f>
        <v>Exercice où il faut trouver la bonne réponse parmi 2 possibles (question alternative)</v>
      </c>
      <c r="L640" s="48"/>
      <c r="M640" s="48">
        <f>IF(NOT(ISNA(VLOOKUP(CONCATENATE($H640,"-",$G640),'Question ClasseLeçonActTyprep'!$I:$L,4,0))), VLOOKUP(CONCATENATE($H640,"-",$G640),'Question ClasseLeçonActTyprep'!$I:$L,4,0), IF(NOT(ISNA(VLOOKUP(CONCATENATE(MID($H640,1,LEN($H640)-2),"--*",$G640),'Question ClasseLeçonActTyprep'!$I:$L,4,0))), VLOOKUP(CONCATENATE(MID($H640,1,LEN($H640)-2),"--*",$G640),'Question ClasseLeçonActTyprep'!$I:$L,4,0), IF(NOT(ISNA(VLOOKUP(CONCATENATE(MID($H640,1,LEN($H640)-4),"---*",$G640),'Question ClasseLeçonActTyprep'!$I:$L,4,0))), VLOOKUP(CONCATENATE(MID($H640,1,LEN($H640)-4),"---*",$G640),'Question ClasseLeçonActTyprep'!$I:$L,4,0), IF(NOT(ISNA(VLOOKUP(CONCATENATE(MID($H640,1,LEN($H640)-5),"----*",$G640),'Question ClasseLeçonActTyprep'!$I:$L,4,0))), VLOOKUP(CONCATENATE(MID($H640,1,LEN($H640)-6),"----*",$G640),'Question ClasseLeçonActTyprep'!$I:$L,4,0), 0))))</f>
        <v>0</v>
      </c>
      <c r="N640" s="86">
        <f t="shared" si="38"/>
        <v>0</v>
      </c>
      <c r="O640" s="93" t="str">
        <f t="shared" si="39"/>
        <v>INSERT INTO `activite_clnt` (nom, description, objectif, consigne, typrep, num_activite, fk_classe_id, fk_lesson_id, fk_natureactiv_id) VALUES ('S''entrainer à l''addition mentale avec un résultat entre 20 et 50 - Manipulation/Entrainement', 'Exercice où il faut trouver la bonne réponse parmi 2 possibles (question alternative)', '0', '', 'B2', '3', 'CP', 'AD2', 'M');</v>
      </c>
    </row>
    <row r="641" spans="1:15" s="6" customFormat="1" ht="43.5" x14ac:dyDescent="0.35">
      <c r="A641" s="12" t="s">
        <v>77</v>
      </c>
      <c r="B641" s="85" t="s">
        <v>820</v>
      </c>
      <c r="C641" s="9" t="str">
        <f t="shared" si="36"/>
        <v>CP-AD2</v>
      </c>
      <c r="D641" s="85" t="s">
        <v>87</v>
      </c>
      <c r="E641" s="85" t="str">
        <f>VLOOKUP(D641,'Phase apprent &amp; Nature activ'!A$11:B$14,2,0)</f>
        <v>Manipulation/Entrainement</v>
      </c>
      <c r="F641" s="85">
        <v>3</v>
      </c>
      <c r="G641" s="85" t="s">
        <v>952</v>
      </c>
      <c r="H641" s="85" t="str">
        <f t="shared" si="37"/>
        <v>CP-AD2-M-3-Q1</v>
      </c>
      <c r="I641" s="48" t="str">
        <f>CONCATENATE(VLOOKUP(CONCATENATE(A641,"-",B641,"-",D641,"-",F641),'Activités par classe-leçon-nat'!G:H,2,0)," - ",E641)</f>
        <v>S'entrainer à l'addition mentale avec un résultat entre 20 et 50 - Manipulation/Entrainement</v>
      </c>
      <c r="J641" s="48">
        <f>VLOOKUP(CONCATENATE($A641,"-",$B641,"-",$D641,"-",$F641),'Activités par classe-leçon-nat'!G:J,3,0)</f>
        <v>0</v>
      </c>
      <c r="K641" s="48" t="str">
        <f>VLOOKUP(G641,'Type Exo'!A:C,3,0)</f>
        <v>Un exercice de type QCM</v>
      </c>
      <c r="L641" s="48"/>
      <c r="M641" s="48">
        <f>IF(NOT(ISNA(VLOOKUP(CONCATENATE($H641,"-",$G641),'Question ClasseLeçonActTyprep'!$I:$L,4,0))), VLOOKUP(CONCATENATE($H641,"-",$G641),'Question ClasseLeçonActTyprep'!$I:$L,4,0), IF(NOT(ISNA(VLOOKUP(CONCATENATE(MID($H641,1,LEN($H641)-2),"--*",$G641),'Question ClasseLeçonActTyprep'!$I:$L,4,0))), VLOOKUP(CONCATENATE(MID($H641,1,LEN($H641)-2),"--*",$G641),'Question ClasseLeçonActTyprep'!$I:$L,4,0), IF(NOT(ISNA(VLOOKUP(CONCATENATE(MID($H641,1,LEN($H641)-4),"---*",$G641),'Question ClasseLeçonActTyprep'!$I:$L,4,0))), VLOOKUP(CONCATENATE(MID($H641,1,LEN($H641)-4),"---*",$G641),'Question ClasseLeçonActTyprep'!$I:$L,4,0), IF(NOT(ISNA(VLOOKUP(CONCATENATE(MID($H641,1,LEN($H641)-5),"----*",$G641),'Question ClasseLeçonActTyprep'!$I:$L,4,0))), VLOOKUP(CONCATENATE(MID($H641,1,LEN($H641)-6),"----*",$G641),'Question ClasseLeçonActTyprep'!$I:$L,4,0), 0))))</f>
        <v>0</v>
      </c>
      <c r="N641" s="86">
        <f t="shared" si="38"/>
        <v>0</v>
      </c>
      <c r="O641" s="93" t="str">
        <f t="shared" si="39"/>
        <v>INSERT INTO `activite_clnt` (nom, description, objectif, consigne, typrep, num_activite, fk_classe_id, fk_lesson_id, fk_natureactiv_id) VALUES ('S''entrainer à l''addition mentale avec un résultat entre 20 et 50 - Manipulation/Entrainement', 'Un exercice de type QCM', '0', '', 'Q1', '3', 'CP', 'AD2', 'M');</v>
      </c>
    </row>
    <row r="642" spans="1:15" s="6" customFormat="1" ht="58" x14ac:dyDescent="0.35">
      <c r="A642" s="12" t="s">
        <v>77</v>
      </c>
      <c r="B642" s="85" t="s">
        <v>820</v>
      </c>
      <c r="C642" s="9" t="str">
        <f t="shared" ref="C642:C705" si="40">CONCATENATE(A642,"-",B642)</f>
        <v>CP-AD2</v>
      </c>
      <c r="D642" s="85" t="s">
        <v>87</v>
      </c>
      <c r="E642" s="85" t="str">
        <f>VLOOKUP(D642,'Phase apprent &amp; Nature activ'!A$11:B$14,2,0)</f>
        <v>Manipulation/Entrainement</v>
      </c>
      <c r="F642" s="85">
        <v>3</v>
      </c>
      <c r="G642" s="85" t="s">
        <v>953</v>
      </c>
      <c r="H642" s="85" t="str">
        <f t="shared" ref="H642:H705" si="41">CONCATENATE($A642,"-",$B642,"-",$D642,"-",$F642,"-",G642)</f>
        <v>CP-AD2-M-3-Q2</v>
      </c>
      <c r="I642" s="48" t="str">
        <f>CONCATENATE(VLOOKUP(CONCATENATE(A642,"-",B642,"-",D642,"-",F642),'Activités par classe-leçon-nat'!G:H,2,0)," - ",E642)</f>
        <v>S'entrainer à l'addition mentale avec un résultat entre 20 et 50 - Manipulation/Entrainement</v>
      </c>
      <c r="J642" s="48">
        <f>VLOOKUP(CONCATENATE($A642,"-",$B642,"-",$D642,"-",$F642),'Activités par classe-leçon-nat'!G:J,3,0)</f>
        <v>0</v>
      </c>
      <c r="K642" s="48" t="str">
        <f>VLOOKUP(G642,'Type Exo'!A:C,3,0)</f>
        <v>Un exercice de type QCM (question alternative / trouver l'intrus)</v>
      </c>
      <c r="L642" s="48"/>
      <c r="M642" s="48">
        <f>IF(NOT(ISNA(VLOOKUP(CONCATENATE($H642,"-",$G642),'Question ClasseLeçonActTyprep'!$I:$L,4,0))), VLOOKUP(CONCATENATE($H642,"-",$G642),'Question ClasseLeçonActTyprep'!$I:$L,4,0), IF(NOT(ISNA(VLOOKUP(CONCATENATE(MID($H642,1,LEN($H642)-2),"--*",$G642),'Question ClasseLeçonActTyprep'!$I:$L,4,0))), VLOOKUP(CONCATENATE(MID($H642,1,LEN($H642)-2),"--*",$G642),'Question ClasseLeçonActTyprep'!$I:$L,4,0), IF(NOT(ISNA(VLOOKUP(CONCATENATE(MID($H642,1,LEN($H642)-4),"---*",$G642),'Question ClasseLeçonActTyprep'!$I:$L,4,0))), VLOOKUP(CONCATENATE(MID($H642,1,LEN($H642)-4),"---*",$G642),'Question ClasseLeçonActTyprep'!$I:$L,4,0), IF(NOT(ISNA(VLOOKUP(CONCATENATE(MID($H642,1,LEN($H642)-5),"----*",$G642),'Question ClasseLeçonActTyprep'!$I:$L,4,0))), VLOOKUP(CONCATENATE(MID($H642,1,LEN($H642)-6),"----*",$G642),'Question ClasseLeçonActTyprep'!$I:$L,4,0), 0))))</f>
        <v>0</v>
      </c>
      <c r="N642" s="86">
        <f t="shared" ref="N642:N705" si="42">IF(L642&lt;&gt;"",L642,M642)</f>
        <v>0</v>
      </c>
      <c r="O642" s="93" t="str">
        <f t="shared" ref="O642:O705" si="43">CONCATENATE("INSERT INTO `activite_clnt` (nom, description, objectif, consigne, typrep, num_activite, fk_classe_id, fk_lesson_id, fk_natureactiv_id) VALUES ('",SUBSTITUTE(I642,"'","''"),"', '",SUBSTITUTE(K642,"'","''"),"', '",SUBSTITUTE(J642,"'","''"),"', '",SUBSTITUTE(L642,"'","''"),"', '",G642,"', '",F642,"', '",A642,"', '",B642,"', '",D642,"');")</f>
        <v>INSERT INTO `activite_clnt` (nom, description, objectif, consigne, typrep, num_activite, fk_classe_id, fk_lesson_id, fk_natureactiv_id) VALUES ('S''entrainer à l''addition mentale avec un résultat entre 20 et 50 - Manipulation/Entrainement', 'Un exercice de type QCM (question alternative / trouver l''intrus)', '0', '', 'Q2', '3', 'CP', 'AD2', 'M');</v>
      </c>
    </row>
    <row r="643" spans="1:15" s="6" customFormat="1" ht="58" x14ac:dyDescent="0.35">
      <c r="A643" s="12" t="s">
        <v>77</v>
      </c>
      <c r="B643" s="85" t="s">
        <v>820</v>
      </c>
      <c r="C643" s="9" t="str">
        <f t="shared" si="40"/>
        <v>CP-AD2</v>
      </c>
      <c r="D643" s="85" t="s">
        <v>87</v>
      </c>
      <c r="E643" s="85" t="str">
        <f>VLOOKUP(D643,'Phase apprent &amp; Nature activ'!A$11:B$14,2,0)</f>
        <v>Manipulation/Entrainement</v>
      </c>
      <c r="F643" s="85">
        <v>3</v>
      </c>
      <c r="G643" s="85" t="s">
        <v>628</v>
      </c>
      <c r="H643" s="85" t="str">
        <f t="shared" si="41"/>
        <v>CP-AD2-M-3-P</v>
      </c>
      <c r="I643" s="48" t="str">
        <f>CONCATENATE(VLOOKUP(CONCATENATE(A643,"-",B643,"-",D643,"-",F643),'Activités par classe-leçon-nat'!G:H,2,0)," - ",E643)</f>
        <v>S'entrainer à l'addition mentale avec un résultat entre 20 et 50 - Manipulation/Entrainement</v>
      </c>
      <c r="J643" s="48">
        <f>VLOOKUP(CONCATENATE($A643,"-",$B643,"-",$D643,"-",$F643),'Activités par classe-leçon-nat'!G:J,3,0)</f>
        <v>0</v>
      </c>
      <c r="K643" s="48" t="str">
        <f>VLOOKUP(G643,'Type Exo'!A:C,3,0)</f>
        <v>Un exercice où il faut relier des items entre eux par paire</v>
      </c>
      <c r="L643" s="48"/>
      <c r="M643" s="48">
        <f>IF(NOT(ISNA(VLOOKUP(CONCATENATE($H643,"-",$G643),'Question ClasseLeçonActTyprep'!$I:$L,4,0))), VLOOKUP(CONCATENATE($H643,"-",$G643),'Question ClasseLeçonActTyprep'!$I:$L,4,0), IF(NOT(ISNA(VLOOKUP(CONCATENATE(MID($H643,1,LEN($H643)-2),"--*",$G643),'Question ClasseLeçonActTyprep'!$I:$L,4,0))), VLOOKUP(CONCATENATE(MID($H643,1,LEN($H643)-2),"--*",$G643),'Question ClasseLeçonActTyprep'!$I:$L,4,0), IF(NOT(ISNA(VLOOKUP(CONCATENATE(MID($H643,1,LEN($H643)-4),"---*",$G643),'Question ClasseLeçonActTyprep'!$I:$L,4,0))), VLOOKUP(CONCATENATE(MID($H643,1,LEN($H643)-4),"---*",$G643),'Question ClasseLeçonActTyprep'!$I:$L,4,0), IF(NOT(ISNA(VLOOKUP(CONCATENATE(MID($H643,1,LEN($H643)-5),"----*",$G643),'Question ClasseLeçonActTyprep'!$I:$L,4,0))), VLOOKUP(CONCATENATE(MID($H643,1,LEN($H643)-6),"----*",$G643),'Question ClasseLeçonActTyprep'!$I:$L,4,0), 0))))</f>
        <v>0</v>
      </c>
      <c r="N643" s="86">
        <f t="shared" si="42"/>
        <v>0</v>
      </c>
      <c r="O643" s="93" t="str">
        <f t="shared" si="43"/>
        <v>INSERT INTO `activite_clnt` (nom, description, objectif, consigne, typrep, num_activite, fk_classe_id, fk_lesson_id, fk_natureactiv_id) VALUES ('S''entrainer à l''addition mentale avec un résultat entre 20 et 50 - Manipulation/Entrainement', 'Un exercice où il faut relier des items entre eux par paire', '0', '', 'P', '3', 'CP', 'AD2', 'M');</v>
      </c>
    </row>
    <row r="644" spans="1:15" s="6" customFormat="1" ht="43.5" x14ac:dyDescent="0.35">
      <c r="A644" s="12" t="s">
        <v>77</v>
      </c>
      <c r="B644" s="85" t="s">
        <v>820</v>
      </c>
      <c r="C644" s="9" t="str">
        <f t="shared" si="40"/>
        <v>CP-AD2</v>
      </c>
      <c r="D644" s="85" t="s">
        <v>87</v>
      </c>
      <c r="E644" s="85" t="str">
        <f>VLOOKUP(D644,'Phase apprent &amp; Nature activ'!A$11:B$14,2,0)</f>
        <v>Manipulation/Entrainement</v>
      </c>
      <c r="F644" s="85">
        <v>3</v>
      </c>
      <c r="G644" s="85" t="s">
        <v>87</v>
      </c>
      <c r="H644" s="85" t="str">
        <f t="shared" si="41"/>
        <v>CP-AD2-M-3-M</v>
      </c>
      <c r="I644" s="48" t="str">
        <f>CONCATENATE(VLOOKUP(CONCATENATE(A644,"-",B644,"-",D644,"-",F644),'Activités par classe-leçon-nat'!G:H,2,0)," - ",E644)</f>
        <v>S'entrainer à l'addition mentale avec un résultat entre 20 et 50 - Manipulation/Entrainement</v>
      </c>
      <c r="J644" s="48">
        <f>VLOOKUP(CONCATENATE($A644,"-",$B644,"-",$D644,"-",$F644),'Activités par classe-leçon-nat'!G:J,3,0)</f>
        <v>0</v>
      </c>
      <c r="K644" s="48" t="str">
        <f>VLOOKUP(G644,'Type Exo'!A:C,3,0)</f>
        <v>Un exercice de type Memory</v>
      </c>
      <c r="L644" s="48"/>
      <c r="M644" s="48">
        <f>IF(NOT(ISNA(VLOOKUP(CONCATENATE($H644,"-",$G644),'Question ClasseLeçonActTyprep'!$I:$L,4,0))), VLOOKUP(CONCATENATE($H644,"-",$G644),'Question ClasseLeçonActTyprep'!$I:$L,4,0), IF(NOT(ISNA(VLOOKUP(CONCATENATE(MID($H644,1,LEN($H644)-2),"--*",$G644),'Question ClasseLeçonActTyprep'!$I:$L,4,0))), VLOOKUP(CONCATENATE(MID($H644,1,LEN($H644)-2),"--*",$G644),'Question ClasseLeçonActTyprep'!$I:$L,4,0), IF(NOT(ISNA(VLOOKUP(CONCATENATE(MID($H644,1,LEN($H644)-4),"---*",$G644),'Question ClasseLeçonActTyprep'!$I:$L,4,0))), VLOOKUP(CONCATENATE(MID($H644,1,LEN($H644)-4),"---*",$G644),'Question ClasseLeçonActTyprep'!$I:$L,4,0), IF(NOT(ISNA(VLOOKUP(CONCATENATE(MID($H644,1,LEN($H644)-5),"----*",$G644),'Question ClasseLeçonActTyprep'!$I:$L,4,0))), VLOOKUP(CONCATENATE(MID($H644,1,LEN($H644)-6),"----*",$G644),'Question ClasseLeçonActTyprep'!$I:$L,4,0), 0))))</f>
        <v>0</v>
      </c>
      <c r="N644" s="86">
        <f t="shared" si="42"/>
        <v>0</v>
      </c>
      <c r="O644" s="93" t="str">
        <f t="shared" si="43"/>
        <v>INSERT INTO `activite_clnt` (nom, description, objectif, consigne, typrep, num_activite, fk_classe_id, fk_lesson_id, fk_natureactiv_id) VALUES ('S''entrainer à l''addition mentale avec un résultat entre 20 et 50 - Manipulation/Entrainement', 'Un exercice de type Memory', '0', '', 'M', '3', 'CP', 'AD2', 'M');</v>
      </c>
    </row>
    <row r="645" spans="1:15" s="6" customFormat="1" ht="43.5" x14ac:dyDescent="0.35">
      <c r="A645" s="12" t="s">
        <v>77</v>
      </c>
      <c r="B645" s="85" t="s">
        <v>820</v>
      </c>
      <c r="C645" s="9" t="str">
        <f t="shared" si="40"/>
        <v>CP-AD2</v>
      </c>
      <c r="D645" s="85" t="s">
        <v>87</v>
      </c>
      <c r="E645" s="85" t="str">
        <f>VLOOKUP(D645,'Phase apprent &amp; Nature activ'!A$11:B$14,2,0)</f>
        <v>Manipulation/Entrainement</v>
      </c>
      <c r="F645" s="85">
        <v>3</v>
      </c>
      <c r="G645" s="85" t="s">
        <v>835</v>
      </c>
      <c r="H645" s="85" t="str">
        <f t="shared" si="41"/>
        <v>CP-AD2-M-3-T</v>
      </c>
      <c r="I645" s="48" t="str">
        <f>CONCATENATE(VLOOKUP(CONCATENATE(A645,"-",B645,"-",D645,"-",F645),'Activités par classe-leçon-nat'!G:H,2,0)," - ",E645)</f>
        <v>S'entrainer à l'addition mentale avec un résultat entre 20 et 50 - Manipulation/Entrainement</v>
      </c>
      <c r="J645" s="48">
        <f>VLOOKUP(CONCATENATE($A645,"-",$B645,"-",$D645,"-",$F645),'Activités par classe-leçon-nat'!G:J,3,0)</f>
        <v>0</v>
      </c>
      <c r="K645" s="48" t="str">
        <f>VLOOKUP(G645,'Type Exo'!A:C,3,0)</f>
        <v>Un exercice à trous</v>
      </c>
      <c r="L645" s="48"/>
      <c r="M645" s="48">
        <f>IF(NOT(ISNA(VLOOKUP(CONCATENATE($H645,"-",$G645),'Question ClasseLeçonActTyprep'!$I:$L,4,0))), VLOOKUP(CONCATENATE($H645,"-",$G645),'Question ClasseLeçonActTyprep'!$I:$L,4,0), IF(NOT(ISNA(VLOOKUP(CONCATENATE(MID($H645,1,LEN($H645)-2),"--*",$G645),'Question ClasseLeçonActTyprep'!$I:$L,4,0))), VLOOKUP(CONCATENATE(MID($H645,1,LEN($H645)-2),"--*",$G645),'Question ClasseLeçonActTyprep'!$I:$L,4,0), IF(NOT(ISNA(VLOOKUP(CONCATENATE(MID($H645,1,LEN($H645)-4),"---*",$G645),'Question ClasseLeçonActTyprep'!$I:$L,4,0))), VLOOKUP(CONCATENATE(MID($H645,1,LEN($H645)-4),"---*",$G645),'Question ClasseLeçonActTyprep'!$I:$L,4,0), IF(NOT(ISNA(VLOOKUP(CONCATENATE(MID($H645,1,LEN($H645)-5),"----*",$G645),'Question ClasseLeçonActTyprep'!$I:$L,4,0))), VLOOKUP(CONCATENATE(MID($H645,1,LEN($H645)-6),"----*",$G645),'Question ClasseLeçonActTyprep'!$I:$L,4,0), 0))))</f>
        <v>0</v>
      </c>
      <c r="N645" s="86">
        <f t="shared" si="42"/>
        <v>0</v>
      </c>
      <c r="O645" s="93" t="str">
        <f t="shared" si="43"/>
        <v>INSERT INTO `activite_clnt` (nom, description, objectif, consigne, typrep, num_activite, fk_classe_id, fk_lesson_id, fk_natureactiv_id) VALUES ('S''entrainer à l''addition mentale avec un résultat entre 20 et 50 - Manipulation/Entrainement', 'Un exercice à trous', '0', '', 'T', '3', 'CP', 'AD2', 'M');</v>
      </c>
    </row>
    <row r="646" spans="1:15" s="6" customFormat="1" ht="58" x14ac:dyDescent="0.35">
      <c r="A646" s="12" t="s">
        <v>77</v>
      </c>
      <c r="B646" s="85" t="s">
        <v>820</v>
      </c>
      <c r="C646" s="9" t="str">
        <f t="shared" si="40"/>
        <v>CP-AD2</v>
      </c>
      <c r="D646" s="85" t="s">
        <v>87</v>
      </c>
      <c r="E646" s="85" t="str">
        <f>VLOOKUP(D646,'Phase apprent &amp; Nature activ'!A$11:B$14,2,0)</f>
        <v>Manipulation/Entrainement</v>
      </c>
      <c r="F646" s="85">
        <v>4</v>
      </c>
      <c r="G646" s="85" t="s">
        <v>735</v>
      </c>
      <c r="H646" s="85" t="str">
        <f t="shared" si="41"/>
        <v>CP-AD2-M-4-B1</v>
      </c>
      <c r="I646" s="48" t="str">
        <f>CONCATENATE(VLOOKUP(CONCATENATE(A646,"-",B646,"-",D646,"-",F646),'Activités par classe-leçon-nat'!G:H,2,0)," - ",E646)</f>
        <v>S'entrainer à l'addition mentale avec un résultat entre 50 et 100 - Manipulation/Entrainement</v>
      </c>
      <c r="J646" s="48">
        <f>VLOOKUP(CONCATENATE($A646,"-",$B646,"-",$D646,"-",$F646),'Activités par classe-leçon-nat'!G:J,3,0)</f>
        <v>0</v>
      </c>
      <c r="K646" s="48" t="str">
        <f>VLOOKUP(G646,'Type Exo'!A:C,3,0)</f>
        <v>Exercice où il faut trouver la bonne réponse parmi 2 possibles</v>
      </c>
      <c r="L646" s="48"/>
      <c r="M646" s="48">
        <f>IF(NOT(ISNA(VLOOKUP(CONCATENATE($H646,"-",$G646),'Question ClasseLeçonActTyprep'!$I:$L,4,0))), VLOOKUP(CONCATENATE($H646,"-",$G646),'Question ClasseLeçonActTyprep'!$I:$L,4,0), IF(NOT(ISNA(VLOOKUP(CONCATENATE(MID($H646,1,LEN($H646)-2),"--*",$G646),'Question ClasseLeçonActTyprep'!$I:$L,4,0))), VLOOKUP(CONCATENATE(MID($H646,1,LEN($H646)-2),"--*",$G646),'Question ClasseLeçonActTyprep'!$I:$L,4,0), IF(NOT(ISNA(VLOOKUP(CONCATENATE(MID($H646,1,LEN($H646)-4),"---*",$G646),'Question ClasseLeçonActTyprep'!$I:$L,4,0))), VLOOKUP(CONCATENATE(MID($H646,1,LEN($H646)-4),"---*",$G646),'Question ClasseLeçonActTyprep'!$I:$L,4,0), IF(NOT(ISNA(VLOOKUP(CONCATENATE(MID($H646,1,LEN($H646)-5),"----*",$G646),'Question ClasseLeçonActTyprep'!$I:$L,4,0))), VLOOKUP(CONCATENATE(MID($H646,1,LEN($H646)-6),"----*",$G646),'Question ClasseLeçonActTyprep'!$I:$L,4,0), 0))))</f>
        <v>0</v>
      </c>
      <c r="N646" s="86">
        <f t="shared" si="42"/>
        <v>0</v>
      </c>
      <c r="O646" s="93" t="str">
        <f t="shared" si="43"/>
        <v>INSERT INTO `activite_clnt` (nom, description, objectif, consigne, typrep, num_activite, fk_classe_id, fk_lesson_id, fk_natureactiv_id) VALUES ('S''entrainer à l''addition mentale avec un résultat entre 50 et 100 - Manipulation/Entrainement', 'Exercice où il faut trouver la bonne réponse parmi 2 possibles', '0', '', 'B1', '4', 'CP', 'AD2', 'M');</v>
      </c>
    </row>
    <row r="647" spans="1:15" s="6" customFormat="1" ht="58" x14ac:dyDescent="0.35">
      <c r="A647" s="12" t="s">
        <v>77</v>
      </c>
      <c r="B647" s="85" t="s">
        <v>820</v>
      </c>
      <c r="C647" s="9" t="str">
        <f t="shared" si="40"/>
        <v>CP-AD2</v>
      </c>
      <c r="D647" s="85" t="s">
        <v>87</v>
      </c>
      <c r="E647" s="85" t="str">
        <f>VLOOKUP(D647,'Phase apprent &amp; Nature activ'!A$11:B$14,2,0)</f>
        <v>Manipulation/Entrainement</v>
      </c>
      <c r="F647" s="85">
        <v>4</v>
      </c>
      <c r="G647" s="85" t="s">
        <v>951</v>
      </c>
      <c r="H647" s="85" t="str">
        <f t="shared" si="41"/>
        <v>CP-AD2-M-4-B2</v>
      </c>
      <c r="I647" s="48" t="str">
        <f>CONCATENATE(VLOOKUP(CONCATENATE(A647,"-",B647,"-",D647,"-",F647),'Activités par classe-leçon-nat'!G:H,2,0)," - ",E647)</f>
        <v>S'entrainer à l'addition mentale avec un résultat entre 50 et 100 - Manipulation/Entrainement</v>
      </c>
      <c r="J647" s="48">
        <f>VLOOKUP(CONCATENATE($A647,"-",$B647,"-",$D647,"-",$F647),'Activités par classe-leçon-nat'!G:J,3,0)</f>
        <v>0</v>
      </c>
      <c r="K647" s="48" t="str">
        <f>VLOOKUP(G647,'Type Exo'!A:C,3,0)</f>
        <v>Exercice où il faut trouver la bonne réponse parmi 2 possibles (question alternative)</v>
      </c>
      <c r="L647" s="48"/>
      <c r="M647" s="48">
        <f>IF(NOT(ISNA(VLOOKUP(CONCATENATE($H647,"-",$G647),'Question ClasseLeçonActTyprep'!$I:$L,4,0))), VLOOKUP(CONCATENATE($H647,"-",$G647),'Question ClasseLeçonActTyprep'!$I:$L,4,0), IF(NOT(ISNA(VLOOKUP(CONCATENATE(MID($H647,1,LEN($H647)-2),"--*",$G647),'Question ClasseLeçonActTyprep'!$I:$L,4,0))), VLOOKUP(CONCATENATE(MID($H647,1,LEN($H647)-2),"--*",$G647),'Question ClasseLeçonActTyprep'!$I:$L,4,0), IF(NOT(ISNA(VLOOKUP(CONCATENATE(MID($H647,1,LEN($H647)-4),"---*",$G647),'Question ClasseLeçonActTyprep'!$I:$L,4,0))), VLOOKUP(CONCATENATE(MID($H647,1,LEN($H647)-4),"---*",$G647),'Question ClasseLeçonActTyprep'!$I:$L,4,0), IF(NOT(ISNA(VLOOKUP(CONCATENATE(MID($H647,1,LEN($H647)-5),"----*",$G647),'Question ClasseLeçonActTyprep'!$I:$L,4,0))), VLOOKUP(CONCATENATE(MID($H647,1,LEN($H647)-6),"----*",$G647),'Question ClasseLeçonActTyprep'!$I:$L,4,0), 0))))</f>
        <v>0</v>
      </c>
      <c r="N647" s="86">
        <f t="shared" si="42"/>
        <v>0</v>
      </c>
      <c r="O647" s="93" t="str">
        <f t="shared" si="43"/>
        <v>INSERT INTO `activite_clnt` (nom, description, objectif, consigne, typrep, num_activite, fk_classe_id, fk_lesson_id, fk_natureactiv_id) VALUES ('S''entrainer à l''addition mentale avec un résultat entre 50 et 100 - Manipulation/Entrainement', 'Exercice où il faut trouver la bonne réponse parmi 2 possibles (question alternative)', '0', '', 'B2', '4', 'CP', 'AD2', 'M');</v>
      </c>
    </row>
    <row r="648" spans="1:15" s="6" customFormat="1" ht="43.5" x14ac:dyDescent="0.35">
      <c r="A648" s="12" t="s">
        <v>77</v>
      </c>
      <c r="B648" s="85" t="s">
        <v>820</v>
      </c>
      <c r="C648" s="9" t="str">
        <f t="shared" si="40"/>
        <v>CP-AD2</v>
      </c>
      <c r="D648" s="85" t="s">
        <v>87</v>
      </c>
      <c r="E648" s="85" t="str">
        <f>VLOOKUP(D648,'Phase apprent &amp; Nature activ'!A$11:B$14,2,0)</f>
        <v>Manipulation/Entrainement</v>
      </c>
      <c r="F648" s="85">
        <v>4</v>
      </c>
      <c r="G648" s="85" t="s">
        <v>952</v>
      </c>
      <c r="H648" s="85" t="str">
        <f t="shared" si="41"/>
        <v>CP-AD2-M-4-Q1</v>
      </c>
      <c r="I648" s="48" t="str">
        <f>CONCATENATE(VLOOKUP(CONCATENATE(A648,"-",B648,"-",D648,"-",F648),'Activités par classe-leçon-nat'!G:H,2,0)," - ",E648)</f>
        <v>S'entrainer à l'addition mentale avec un résultat entre 50 et 100 - Manipulation/Entrainement</v>
      </c>
      <c r="J648" s="48">
        <f>VLOOKUP(CONCATENATE($A648,"-",$B648,"-",$D648,"-",$F648),'Activités par classe-leçon-nat'!G:J,3,0)</f>
        <v>0</v>
      </c>
      <c r="K648" s="48" t="str">
        <f>VLOOKUP(G648,'Type Exo'!A:C,3,0)</f>
        <v>Un exercice de type QCM</v>
      </c>
      <c r="L648" s="48"/>
      <c r="M648" s="48">
        <f>IF(NOT(ISNA(VLOOKUP(CONCATENATE($H648,"-",$G648),'Question ClasseLeçonActTyprep'!$I:$L,4,0))), VLOOKUP(CONCATENATE($H648,"-",$G648),'Question ClasseLeçonActTyprep'!$I:$L,4,0), IF(NOT(ISNA(VLOOKUP(CONCATENATE(MID($H648,1,LEN($H648)-2),"--*",$G648),'Question ClasseLeçonActTyprep'!$I:$L,4,0))), VLOOKUP(CONCATENATE(MID($H648,1,LEN($H648)-2),"--*",$G648),'Question ClasseLeçonActTyprep'!$I:$L,4,0), IF(NOT(ISNA(VLOOKUP(CONCATENATE(MID($H648,1,LEN($H648)-4),"---*",$G648),'Question ClasseLeçonActTyprep'!$I:$L,4,0))), VLOOKUP(CONCATENATE(MID($H648,1,LEN($H648)-4),"---*",$G648),'Question ClasseLeçonActTyprep'!$I:$L,4,0), IF(NOT(ISNA(VLOOKUP(CONCATENATE(MID($H648,1,LEN($H648)-5),"----*",$G648),'Question ClasseLeçonActTyprep'!$I:$L,4,0))), VLOOKUP(CONCATENATE(MID($H648,1,LEN($H648)-6),"----*",$G648),'Question ClasseLeçonActTyprep'!$I:$L,4,0), 0))))</f>
        <v>0</v>
      </c>
      <c r="N648" s="86">
        <f t="shared" si="42"/>
        <v>0</v>
      </c>
      <c r="O648" s="93" t="str">
        <f t="shared" si="43"/>
        <v>INSERT INTO `activite_clnt` (nom, description, objectif, consigne, typrep, num_activite, fk_classe_id, fk_lesson_id, fk_natureactiv_id) VALUES ('S''entrainer à l''addition mentale avec un résultat entre 50 et 100 - Manipulation/Entrainement', 'Un exercice de type QCM', '0', '', 'Q1', '4', 'CP', 'AD2', 'M');</v>
      </c>
    </row>
    <row r="649" spans="1:15" s="6" customFormat="1" ht="58" x14ac:dyDescent="0.35">
      <c r="A649" s="12" t="s">
        <v>77</v>
      </c>
      <c r="B649" s="85" t="s">
        <v>820</v>
      </c>
      <c r="C649" s="9" t="str">
        <f t="shared" si="40"/>
        <v>CP-AD2</v>
      </c>
      <c r="D649" s="85" t="s">
        <v>87</v>
      </c>
      <c r="E649" s="85" t="str">
        <f>VLOOKUP(D649,'Phase apprent &amp; Nature activ'!A$11:B$14,2,0)</f>
        <v>Manipulation/Entrainement</v>
      </c>
      <c r="F649" s="85">
        <v>4</v>
      </c>
      <c r="G649" s="85" t="s">
        <v>953</v>
      </c>
      <c r="H649" s="85" t="str">
        <f t="shared" si="41"/>
        <v>CP-AD2-M-4-Q2</v>
      </c>
      <c r="I649" s="48" t="str">
        <f>CONCATENATE(VLOOKUP(CONCATENATE(A649,"-",B649,"-",D649,"-",F649),'Activités par classe-leçon-nat'!G:H,2,0)," - ",E649)</f>
        <v>S'entrainer à l'addition mentale avec un résultat entre 50 et 100 - Manipulation/Entrainement</v>
      </c>
      <c r="J649" s="48">
        <f>VLOOKUP(CONCATENATE($A649,"-",$B649,"-",$D649,"-",$F649),'Activités par classe-leçon-nat'!G:J,3,0)</f>
        <v>0</v>
      </c>
      <c r="K649" s="48" t="str">
        <f>VLOOKUP(G649,'Type Exo'!A:C,3,0)</f>
        <v>Un exercice de type QCM (question alternative / trouver l'intrus)</v>
      </c>
      <c r="L649" s="48"/>
      <c r="M649" s="48">
        <f>IF(NOT(ISNA(VLOOKUP(CONCATENATE($H649,"-",$G649),'Question ClasseLeçonActTyprep'!$I:$L,4,0))), VLOOKUP(CONCATENATE($H649,"-",$G649),'Question ClasseLeçonActTyprep'!$I:$L,4,0), IF(NOT(ISNA(VLOOKUP(CONCATENATE(MID($H649,1,LEN($H649)-2),"--*",$G649),'Question ClasseLeçonActTyprep'!$I:$L,4,0))), VLOOKUP(CONCATENATE(MID($H649,1,LEN($H649)-2),"--*",$G649),'Question ClasseLeçonActTyprep'!$I:$L,4,0), IF(NOT(ISNA(VLOOKUP(CONCATENATE(MID($H649,1,LEN($H649)-4),"---*",$G649),'Question ClasseLeçonActTyprep'!$I:$L,4,0))), VLOOKUP(CONCATENATE(MID($H649,1,LEN($H649)-4),"---*",$G649),'Question ClasseLeçonActTyprep'!$I:$L,4,0), IF(NOT(ISNA(VLOOKUP(CONCATENATE(MID($H649,1,LEN($H649)-5),"----*",$G649),'Question ClasseLeçonActTyprep'!$I:$L,4,0))), VLOOKUP(CONCATENATE(MID($H649,1,LEN($H649)-6),"----*",$G649),'Question ClasseLeçonActTyprep'!$I:$L,4,0), 0))))</f>
        <v>0</v>
      </c>
      <c r="N649" s="86">
        <f t="shared" si="42"/>
        <v>0</v>
      </c>
      <c r="O649" s="93" t="str">
        <f t="shared" si="43"/>
        <v>INSERT INTO `activite_clnt` (nom, description, objectif, consigne, typrep, num_activite, fk_classe_id, fk_lesson_id, fk_natureactiv_id) VALUES ('S''entrainer à l''addition mentale avec un résultat entre 50 et 100 - Manipulation/Entrainement', 'Un exercice de type QCM (question alternative / trouver l''intrus)', '0', '', 'Q2', '4', 'CP', 'AD2', 'M');</v>
      </c>
    </row>
    <row r="650" spans="1:15" s="6" customFormat="1" ht="58" x14ac:dyDescent="0.35">
      <c r="A650" s="12" t="s">
        <v>77</v>
      </c>
      <c r="B650" s="85" t="s">
        <v>820</v>
      </c>
      <c r="C650" s="9" t="str">
        <f t="shared" si="40"/>
        <v>CP-AD2</v>
      </c>
      <c r="D650" s="85" t="s">
        <v>87</v>
      </c>
      <c r="E650" s="85" t="str">
        <f>VLOOKUP(D650,'Phase apprent &amp; Nature activ'!A$11:B$14,2,0)</f>
        <v>Manipulation/Entrainement</v>
      </c>
      <c r="F650" s="85">
        <v>4</v>
      </c>
      <c r="G650" s="85" t="s">
        <v>628</v>
      </c>
      <c r="H650" s="85" t="str">
        <f t="shared" si="41"/>
        <v>CP-AD2-M-4-P</v>
      </c>
      <c r="I650" s="48" t="str">
        <f>CONCATENATE(VLOOKUP(CONCATENATE(A650,"-",B650,"-",D650,"-",F650),'Activités par classe-leçon-nat'!G:H,2,0)," - ",E650)</f>
        <v>S'entrainer à l'addition mentale avec un résultat entre 50 et 100 - Manipulation/Entrainement</v>
      </c>
      <c r="J650" s="48">
        <f>VLOOKUP(CONCATENATE($A650,"-",$B650,"-",$D650,"-",$F650),'Activités par classe-leçon-nat'!G:J,3,0)</f>
        <v>0</v>
      </c>
      <c r="K650" s="48" t="str">
        <f>VLOOKUP(G650,'Type Exo'!A:C,3,0)</f>
        <v>Un exercice où il faut relier des items entre eux par paire</v>
      </c>
      <c r="L650" s="48"/>
      <c r="M650" s="48">
        <f>IF(NOT(ISNA(VLOOKUP(CONCATENATE($H650,"-",$G650),'Question ClasseLeçonActTyprep'!$I:$L,4,0))), VLOOKUP(CONCATENATE($H650,"-",$G650),'Question ClasseLeçonActTyprep'!$I:$L,4,0), IF(NOT(ISNA(VLOOKUP(CONCATENATE(MID($H650,1,LEN($H650)-2),"--*",$G650),'Question ClasseLeçonActTyprep'!$I:$L,4,0))), VLOOKUP(CONCATENATE(MID($H650,1,LEN($H650)-2),"--*",$G650),'Question ClasseLeçonActTyprep'!$I:$L,4,0), IF(NOT(ISNA(VLOOKUP(CONCATENATE(MID($H650,1,LEN($H650)-4),"---*",$G650),'Question ClasseLeçonActTyprep'!$I:$L,4,0))), VLOOKUP(CONCATENATE(MID($H650,1,LEN($H650)-4),"---*",$G650),'Question ClasseLeçonActTyprep'!$I:$L,4,0), IF(NOT(ISNA(VLOOKUP(CONCATENATE(MID($H650,1,LEN($H650)-5),"----*",$G650),'Question ClasseLeçonActTyprep'!$I:$L,4,0))), VLOOKUP(CONCATENATE(MID($H650,1,LEN($H650)-6),"----*",$G650),'Question ClasseLeçonActTyprep'!$I:$L,4,0), 0))))</f>
        <v>0</v>
      </c>
      <c r="N650" s="86">
        <f t="shared" si="42"/>
        <v>0</v>
      </c>
      <c r="O650" s="93" t="str">
        <f t="shared" si="43"/>
        <v>INSERT INTO `activite_clnt` (nom, description, objectif, consigne, typrep, num_activite, fk_classe_id, fk_lesson_id, fk_natureactiv_id) VALUES ('S''entrainer à l''addition mentale avec un résultat entre 50 et 100 - Manipulation/Entrainement', 'Un exercice où il faut relier des items entre eux par paire', '0', '', 'P', '4', 'CP', 'AD2', 'M');</v>
      </c>
    </row>
    <row r="651" spans="1:15" s="6" customFormat="1" ht="43.5" x14ac:dyDescent="0.35">
      <c r="A651" s="12" t="s">
        <v>77</v>
      </c>
      <c r="B651" s="85" t="s">
        <v>820</v>
      </c>
      <c r="C651" s="9" t="str">
        <f t="shared" si="40"/>
        <v>CP-AD2</v>
      </c>
      <c r="D651" s="85" t="s">
        <v>87</v>
      </c>
      <c r="E651" s="85" t="str">
        <f>VLOOKUP(D651,'Phase apprent &amp; Nature activ'!A$11:B$14,2,0)</f>
        <v>Manipulation/Entrainement</v>
      </c>
      <c r="F651" s="85">
        <v>4</v>
      </c>
      <c r="G651" s="85" t="s">
        <v>87</v>
      </c>
      <c r="H651" s="85" t="str">
        <f t="shared" si="41"/>
        <v>CP-AD2-M-4-M</v>
      </c>
      <c r="I651" s="48" t="str">
        <f>CONCATENATE(VLOOKUP(CONCATENATE(A651,"-",B651,"-",D651,"-",F651),'Activités par classe-leçon-nat'!G:H,2,0)," - ",E651)</f>
        <v>S'entrainer à l'addition mentale avec un résultat entre 50 et 100 - Manipulation/Entrainement</v>
      </c>
      <c r="J651" s="48">
        <f>VLOOKUP(CONCATENATE($A651,"-",$B651,"-",$D651,"-",$F651),'Activités par classe-leçon-nat'!G:J,3,0)</f>
        <v>0</v>
      </c>
      <c r="K651" s="48" t="str">
        <f>VLOOKUP(G651,'Type Exo'!A:C,3,0)</f>
        <v>Un exercice de type Memory</v>
      </c>
      <c r="L651" s="48"/>
      <c r="M651" s="48">
        <f>IF(NOT(ISNA(VLOOKUP(CONCATENATE($H651,"-",$G651),'Question ClasseLeçonActTyprep'!$I:$L,4,0))), VLOOKUP(CONCATENATE($H651,"-",$G651),'Question ClasseLeçonActTyprep'!$I:$L,4,0), IF(NOT(ISNA(VLOOKUP(CONCATENATE(MID($H651,1,LEN($H651)-2),"--*",$G651),'Question ClasseLeçonActTyprep'!$I:$L,4,0))), VLOOKUP(CONCATENATE(MID($H651,1,LEN($H651)-2),"--*",$G651),'Question ClasseLeçonActTyprep'!$I:$L,4,0), IF(NOT(ISNA(VLOOKUP(CONCATENATE(MID($H651,1,LEN($H651)-4),"---*",$G651),'Question ClasseLeçonActTyprep'!$I:$L,4,0))), VLOOKUP(CONCATENATE(MID($H651,1,LEN($H651)-4),"---*",$G651),'Question ClasseLeçonActTyprep'!$I:$L,4,0), IF(NOT(ISNA(VLOOKUP(CONCATENATE(MID($H651,1,LEN($H651)-5),"----*",$G651),'Question ClasseLeçonActTyprep'!$I:$L,4,0))), VLOOKUP(CONCATENATE(MID($H651,1,LEN($H651)-6),"----*",$G651),'Question ClasseLeçonActTyprep'!$I:$L,4,0), 0))))</f>
        <v>0</v>
      </c>
      <c r="N651" s="86">
        <f t="shared" si="42"/>
        <v>0</v>
      </c>
      <c r="O651" s="93" t="str">
        <f t="shared" si="43"/>
        <v>INSERT INTO `activite_clnt` (nom, description, objectif, consigne, typrep, num_activite, fk_classe_id, fk_lesson_id, fk_natureactiv_id) VALUES ('S''entrainer à l''addition mentale avec un résultat entre 50 et 100 - Manipulation/Entrainement', 'Un exercice de type Memory', '0', '', 'M', '4', 'CP', 'AD2', 'M');</v>
      </c>
    </row>
    <row r="652" spans="1:15" s="6" customFormat="1" ht="43.5" x14ac:dyDescent="0.35">
      <c r="A652" s="12" t="s">
        <v>77</v>
      </c>
      <c r="B652" s="85" t="s">
        <v>820</v>
      </c>
      <c r="C652" s="9" t="str">
        <f t="shared" si="40"/>
        <v>CP-AD2</v>
      </c>
      <c r="D652" s="85" t="s">
        <v>87</v>
      </c>
      <c r="E652" s="85" t="str">
        <f>VLOOKUP(D652,'Phase apprent &amp; Nature activ'!A$11:B$14,2,0)</f>
        <v>Manipulation/Entrainement</v>
      </c>
      <c r="F652" s="85">
        <v>4</v>
      </c>
      <c r="G652" s="85" t="s">
        <v>835</v>
      </c>
      <c r="H652" s="85" t="str">
        <f t="shared" si="41"/>
        <v>CP-AD2-M-4-T</v>
      </c>
      <c r="I652" s="48" t="str">
        <f>CONCATENATE(VLOOKUP(CONCATENATE(A652,"-",B652,"-",D652,"-",F652),'Activités par classe-leçon-nat'!G:H,2,0)," - ",E652)</f>
        <v>S'entrainer à l'addition mentale avec un résultat entre 50 et 100 - Manipulation/Entrainement</v>
      </c>
      <c r="J652" s="48">
        <f>VLOOKUP(CONCATENATE($A652,"-",$B652,"-",$D652,"-",$F652),'Activités par classe-leçon-nat'!G:J,3,0)</f>
        <v>0</v>
      </c>
      <c r="K652" s="48" t="str">
        <f>VLOOKUP(G652,'Type Exo'!A:C,3,0)</f>
        <v>Un exercice à trous</v>
      </c>
      <c r="L652" s="48"/>
      <c r="M652" s="48">
        <f>IF(NOT(ISNA(VLOOKUP(CONCATENATE($H652,"-",$G652),'Question ClasseLeçonActTyprep'!$I:$L,4,0))), VLOOKUP(CONCATENATE($H652,"-",$G652),'Question ClasseLeçonActTyprep'!$I:$L,4,0), IF(NOT(ISNA(VLOOKUP(CONCATENATE(MID($H652,1,LEN($H652)-2),"--*",$G652),'Question ClasseLeçonActTyprep'!$I:$L,4,0))), VLOOKUP(CONCATENATE(MID($H652,1,LEN($H652)-2),"--*",$G652),'Question ClasseLeçonActTyprep'!$I:$L,4,0), IF(NOT(ISNA(VLOOKUP(CONCATENATE(MID($H652,1,LEN($H652)-4),"---*",$G652),'Question ClasseLeçonActTyprep'!$I:$L,4,0))), VLOOKUP(CONCATENATE(MID($H652,1,LEN($H652)-4),"---*",$G652),'Question ClasseLeçonActTyprep'!$I:$L,4,0), IF(NOT(ISNA(VLOOKUP(CONCATENATE(MID($H652,1,LEN($H652)-5),"----*",$G652),'Question ClasseLeçonActTyprep'!$I:$L,4,0))), VLOOKUP(CONCATENATE(MID($H652,1,LEN($H652)-6),"----*",$G652),'Question ClasseLeçonActTyprep'!$I:$L,4,0), 0))))</f>
        <v>0</v>
      </c>
      <c r="N652" s="86">
        <f t="shared" si="42"/>
        <v>0</v>
      </c>
      <c r="O652" s="93" t="str">
        <f t="shared" si="43"/>
        <v>INSERT INTO `activite_clnt` (nom, description, objectif, consigne, typrep, num_activite, fk_classe_id, fk_lesson_id, fk_natureactiv_id) VALUES ('S''entrainer à l''addition mentale avec un résultat entre 50 et 100 - Manipulation/Entrainement', 'Un exercice à trous', '0', '', 'T', '4', 'CP', 'AD2', 'M');</v>
      </c>
    </row>
    <row r="653" spans="1:15" s="6" customFormat="1" ht="58" x14ac:dyDescent="0.35">
      <c r="A653" s="12" t="s">
        <v>77</v>
      </c>
      <c r="B653" s="85" t="s">
        <v>829</v>
      </c>
      <c r="C653" s="9" t="str">
        <f t="shared" si="40"/>
        <v>CP-AD3</v>
      </c>
      <c r="D653" s="85" t="s">
        <v>640</v>
      </c>
      <c r="E653" s="85" t="str">
        <f>VLOOKUP(D653,'Phase apprent &amp; Nature activ'!A$11:B$14,2,0)</f>
        <v>Formalisation</v>
      </c>
      <c r="F653" s="85">
        <v>1</v>
      </c>
      <c r="G653" s="85" t="s">
        <v>735</v>
      </c>
      <c r="H653" s="85" t="str">
        <f t="shared" si="41"/>
        <v>CP-AD3-F-1-B1</v>
      </c>
      <c r="I653" s="48" t="str">
        <f>CONCATENATE(VLOOKUP(CONCATENATE(A653,"-",B653,"-",D653,"-",F653),'Activités par classe-leçon-nat'!G:H,2,0)," - ",E653)</f>
        <v>Apprendre à écrire l'addition en ligne sur des additions mentales simples (inférieur à 10) - Formalisation</v>
      </c>
      <c r="J653" s="48">
        <f>VLOOKUP(CONCATENATE($A653,"-",$B653,"-",$D653,"-",$F653),'Activités par classe-leçon-nat'!G:J,3,0)</f>
        <v>0</v>
      </c>
      <c r="K653" s="48" t="str">
        <f>VLOOKUP(G653,'Type Exo'!A:C,3,0)</f>
        <v>Exercice où il faut trouver la bonne réponse parmi 2 possibles</v>
      </c>
      <c r="L653" s="48"/>
      <c r="M653" s="48">
        <f>IF(NOT(ISNA(VLOOKUP(CONCATENATE($H653,"-",$G653),'Question ClasseLeçonActTyprep'!$I:$L,4,0))), VLOOKUP(CONCATENATE($H653,"-",$G653),'Question ClasseLeçonActTyprep'!$I:$L,4,0), IF(NOT(ISNA(VLOOKUP(CONCATENATE(MID($H653,1,LEN($H653)-2),"--*",$G653),'Question ClasseLeçonActTyprep'!$I:$L,4,0))), VLOOKUP(CONCATENATE(MID($H653,1,LEN($H653)-2),"--*",$G653),'Question ClasseLeçonActTyprep'!$I:$L,4,0), IF(NOT(ISNA(VLOOKUP(CONCATENATE(MID($H653,1,LEN($H653)-4),"---*",$G653),'Question ClasseLeçonActTyprep'!$I:$L,4,0))), VLOOKUP(CONCATENATE(MID($H653,1,LEN($H653)-4),"---*",$G653),'Question ClasseLeçonActTyprep'!$I:$L,4,0), IF(NOT(ISNA(VLOOKUP(CONCATENATE(MID($H653,1,LEN($H653)-5),"----*",$G653),'Question ClasseLeçonActTyprep'!$I:$L,4,0))), VLOOKUP(CONCATENATE(MID($H653,1,LEN($H653)-6),"----*",$G653),'Question ClasseLeçonActTyprep'!$I:$L,4,0), 0))))</f>
        <v>0</v>
      </c>
      <c r="N653" s="86">
        <f t="shared" si="42"/>
        <v>0</v>
      </c>
      <c r="O653" s="93" t="str">
        <f t="shared" si="43"/>
        <v>INSERT INTO `activite_clnt` (nom, description, objectif, consigne, typrep, num_activite, fk_classe_id, fk_lesson_id, fk_natureactiv_id) VALUES ('Apprendre à écrire l''addition en ligne sur des additions mentales simples (inférieur à 10) - Formalisation', 'Exercice où il faut trouver la bonne réponse parmi 2 possibles', '0', '', 'B1', '1', 'CP', 'AD3', 'F');</v>
      </c>
    </row>
    <row r="654" spans="1:15" s="6" customFormat="1" ht="58" x14ac:dyDescent="0.35">
      <c r="A654" s="12" t="s">
        <v>77</v>
      </c>
      <c r="B654" s="85" t="s">
        <v>829</v>
      </c>
      <c r="C654" s="9" t="str">
        <f t="shared" si="40"/>
        <v>CP-AD3</v>
      </c>
      <c r="D654" s="85" t="s">
        <v>640</v>
      </c>
      <c r="E654" s="85" t="str">
        <f>VLOOKUP(D654,'Phase apprent &amp; Nature activ'!A$11:B$14,2,0)</f>
        <v>Formalisation</v>
      </c>
      <c r="F654" s="85">
        <v>1</v>
      </c>
      <c r="G654" s="85" t="s">
        <v>951</v>
      </c>
      <c r="H654" s="85" t="str">
        <f t="shared" si="41"/>
        <v>CP-AD3-F-1-B2</v>
      </c>
      <c r="I654" s="48" t="str">
        <f>CONCATENATE(VLOOKUP(CONCATENATE(A654,"-",B654,"-",D654,"-",F654),'Activités par classe-leçon-nat'!G:H,2,0)," - ",E654)</f>
        <v>Apprendre à écrire l'addition en ligne sur des additions mentales simples (inférieur à 10) - Formalisation</v>
      </c>
      <c r="J654" s="48">
        <f>VLOOKUP(CONCATENATE($A654,"-",$B654,"-",$D654,"-",$F654),'Activités par classe-leçon-nat'!G:J,3,0)</f>
        <v>0</v>
      </c>
      <c r="K654" s="48" t="str">
        <f>VLOOKUP(G654,'Type Exo'!A:C,3,0)</f>
        <v>Exercice où il faut trouver la bonne réponse parmi 2 possibles (question alternative)</v>
      </c>
      <c r="L654" s="48"/>
      <c r="M654" s="48">
        <f>IF(NOT(ISNA(VLOOKUP(CONCATENATE($H654,"-",$G654),'Question ClasseLeçonActTyprep'!$I:$L,4,0))), VLOOKUP(CONCATENATE($H654,"-",$G654),'Question ClasseLeçonActTyprep'!$I:$L,4,0), IF(NOT(ISNA(VLOOKUP(CONCATENATE(MID($H654,1,LEN($H654)-2),"--*",$G654),'Question ClasseLeçonActTyprep'!$I:$L,4,0))), VLOOKUP(CONCATENATE(MID($H654,1,LEN($H654)-2),"--*",$G654),'Question ClasseLeçonActTyprep'!$I:$L,4,0), IF(NOT(ISNA(VLOOKUP(CONCATENATE(MID($H654,1,LEN($H654)-4),"---*",$G654),'Question ClasseLeçonActTyprep'!$I:$L,4,0))), VLOOKUP(CONCATENATE(MID($H654,1,LEN($H654)-4),"---*",$G654),'Question ClasseLeçonActTyprep'!$I:$L,4,0), IF(NOT(ISNA(VLOOKUP(CONCATENATE(MID($H654,1,LEN($H654)-5),"----*",$G654),'Question ClasseLeçonActTyprep'!$I:$L,4,0))), VLOOKUP(CONCATENATE(MID($H654,1,LEN($H654)-6),"----*",$G654),'Question ClasseLeçonActTyprep'!$I:$L,4,0), 0))))</f>
        <v>0</v>
      </c>
      <c r="N654" s="86">
        <f t="shared" si="42"/>
        <v>0</v>
      </c>
      <c r="O654" s="93" t="str">
        <f t="shared" si="43"/>
        <v>INSERT INTO `activite_clnt` (nom, description, objectif, consigne, typrep, num_activite, fk_classe_id, fk_lesson_id, fk_natureactiv_id) VALUES ('Apprendre à écrire l''addition en ligne sur des additions mentales simples (inférieur à 10) - Formalisation', 'Exercice où il faut trouver la bonne réponse parmi 2 possibles (question alternative)', '0', '', 'B2', '1', 'CP', 'AD3', 'F');</v>
      </c>
    </row>
    <row r="655" spans="1:15" s="6" customFormat="1" ht="43.5" x14ac:dyDescent="0.35">
      <c r="A655" s="12" t="s">
        <v>77</v>
      </c>
      <c r="B655" s="85" t="s">
        <v>829</v>
      </c>
      <c r="C655" s="9" t="str">
        <f t="shared" si="40"/>
        <v>CP-AD3</v>
      </c>
      <c r="D655" s="85" t="s">
        <v>640</v>
      </c>
      <c r="E655" s="85" t="str">
        <f>VLOOKUP(D655,'Phase apprent &amp; Nature activ'!A$11:B$14,2,0)</f>
        <v>Formalisation</v>
      </c>
      <c r="F655" s="85">
        <v>1</v>
      </c>
      <c r="G655" s="85" t="s">
        <v>952</v>
      </c>
      <c r="H655" s="85" t="str">
        <f t="shared" si="41"/>
        <v>CP-AD3-F-1-Q1</v>
      </c>
      <c r="I655" s="48" t="str">
        <f>CONCATENATE(VLOOKUP(CONCATENATE(A655,"-",B655,"-",D655,"-",F655),'Activités par classe-leçon-nat'!G:H,2,0)," - ",E655)</f>
        <v>Apprendre à écrire l'addition en ligne sur des additions mentales simples (inférieur à 10) - Formalisation</v>
      </c>
      <c r="J655" s="48">
        <f>VLOOKUP(CONCATENATE($A655,"-",$B655,"-",$D655,"-",$F655),'Activités par classe-leçon-nat'!G:J,3,0)</f>
        <v>0</v>
      </c>
      <c r="K655" s="48" t="str">
        <f>VLOOKUP(G655,'Type Exo'!A:C,3,0)</f>
        <v>Un exercice de type QCM</v>
      </c>
      <c r="L655" s="48"/>
      <c r="M655" s="48">
        <f>IF(NOT(ISNA(VLOOKUP(CONCATENATE($H655,"-",$G655),'Question ClasseLeçonActTyprep'!$I:$L,4,0))), VLOOKUP(CONCATENATE($H655,"-",$G655),'Question ClasseLeçonActTyprep'!$I:$L,4,0), IF(NOT(ISNA(VLOOKUP(CONCATENATE(MID($H655,1,LEN($H655)-2),"--*",$G655),'Question ClasseLeçonActTyprep'!$I:$L,4,0))), VLOOKUP(CONCATENATE(MID($H655,1,LEN($H655)-2),"--*",$G655),'Question ClasseLeçonActTyprep'!$I:$L,4,0), IF(NOT(ISNA(VLOOKUP(CONCATENATE(MID($H655,1,LEN($H655)-4),"---*",$G655),'Question ClasseLeçonActTyprep'!$I:$L,4,0))), VLOOKUP(CONCATENATE(MID($H655,1,LEN($H655)-4),"---*",$G655),'Question ClasseLeçonActTyprep'!$I:$L,4,0), IF(NOT(ISNA(VLOOKUP(CONCATENATE(MID($H655,1,LEN($H655)-5),"----*",$G655),'Question ClasseLeçonActTyprep'!$I:$L,4,0))), VLOOKUP(CONCATENATE(MID($H655,1,LEN($H655)-6),"----*",$G655),'Question ClasseLeçonActTyprep'!$I:$L,4,0), 0))))</f>
        <v>0</v>
      </c>
      <c r="N655" s="86">
        <f t="shared" si="42"/>
        <v>0</v>
      </c>
      <c r="O655" s="93" t="str">
        <f t="shared" si="43"/>
        <v>INSERT INTO `activite_clnt` (nom, description, objectif, consigne, typrep, num_activite, fk_classe_id, fk_lesson_id, fk_natureactiv_id) VALUES ('Apprendre à écrire l''addition en ligne sur des additions mentales simples (inférieur à 10) - Formalisation', 'Un exercice de type QCM', '0', '', 'Q1', '1', 'CP', 'AD3', 'F');</v>
      </c>
    </row>
    <row r="656" spans="1:15" s="6" customFormat="1" ht="58" x14ac:dyDescent="0.35">
      <c r="A656" s="12" t="s">
        <v>77</v>
      </c>
      <c r="B656" s="85" t="s">
        <v>829</v>
      </c>
      <c r="C656" s="9" t="str">
        <f t="shared" si="40"/>
        <v>CP-AD3</v>
      </c>
      <c r="D656" s="85" t="s">
        <v>640</v>
      </c>
      <c r="E656" s="85" t="str">
        <f>VLOOKUP(D656,'Phase apprent &amp; Nature activ'!A$11:B$14,2,0)</f>
        <v>Formalisation</v>
      </c>
      <c r="F656" s="85">
        <v>1</v>
      </c>
      <c r="G656" s="85" t="s">
        <v>953</v>
      </c>
      <c r="H656" s="85" t="str">
        <f t="shared" si="41"/>
        <v>CP-AD3-F-1-Q2</v>
      </c>
      <c r="I656" s="48" t="str">
        <f>CONCATENATE(VLOOKUP(CONCATENATE(A656,"-",B656,"-",D656,"-",F656),'Activités par classe-leçon-nat'!G:H,2,0)," - ",E656)</f>
        <v>Apprendre à écrire l'addition en ligne sur des additions mentales simples (inférieur à 10) - Formalisation</v>
      </c>
      <c r="J656" s="48">
        <f>VLOOKUP(CONCATENATE($A656,"-",$B656,"-",$D656,"-",$F656),'Activités par classe-leçon-nat'!G:J,3,0)</f>
        <v>0</v>
      </c>
      <c r="K656" s="48" t="str">
        <f>VLOOKUP(G656,'Type Exo'!A:C,3,0)</f>
        <v>Un exercice de type QCM (question alternative / trouver l'intrus)</v>
      </c>
      <c r="L656" s="48"/>
      <c r="M656" s="48">
        <f>IF(NOT(ISNA(VLOOKUP(CONCATENATE($H656,"-",$G656),'Question ClasseLeçonActTyprep'!$I:$L,4,0))), VLOOKUP(CONCATENATE($H656,"-",$G656),'Question ClasseLeçonActTyprep'!$I:$L,4,0), IF(NOT(ISNA(VLOOKUP(CONCATENATE(MID($H656,1,LEN($H656)-2),"--*",$G656),'Question ClasseLeçonActTyprep'!$I:$L,4,0))), VLOOKUP(CONCATENATE(MID($H656,1,LEN($H656)-2),"--*",$G656),'Question ClasseLeçonActTyprep'!$I:$L,4,0), IF(NOT(ISNA(VLOOKUP(CONCATENATE(MID($H656,1,LEN($H656)-4),"---*",$G656),'Question ClasseLeçonActTyprep'!$I:$L,4,0))), VLOOKUP(CONCATENATE(MID($H656,1,LEN($H656)-4),"---*",$G656),'Question ClasseLeçonActTyprep'!$I:$L,4,0), IF(NOT(ISNA(VLOOKUP(CONCATENATE(MID($H656,1,LEN($H656)-5),"----*",$G656),'Question ClasseLeçonActTyprep'!$I:$L,4,0))), VLOOKUP(CONCATENATE(MID($H656,1,LEN($H656)-6),"----*",$G656),'Question ClasseLeçonActTyprep'!$I:$L,4,0), 0))))</f>
        <v>0</v>
      </c>
      <c r="N656" s="86">
        <f t="shared" si="42"/>
        <v>0</v>
      </c>
      <c r="O656" s="93" t="str">
        <f t="shared" si="43"/>
        <v>INSERT INTO `activite_clnt` (nom, description, objectif, consigne, typrep, num_activite, fk_classe_id, fk_lesson_id, fk_natureactiv_id) VALUES ('Apprendre à écrire l''addition en ligne sur des additions mentales simples (inférieur à 10) - Formalisation', 'Un exercice de type QCM (question alternative / trouver l''intrus)', '0', '', 'Q2', '1', 'CP', 'AD3', 'F');</v>
      </c>
    </row>
    <row r="657" spans="1:15" s="6" customFormat="1" ht="58" x14ac:dyDescent="0.35">
      <c r="A657" s="12" t="s">
        <v>77</v>
      </c>
      <c r="B657" s="85" t="s">
        <v>829</v>
      </c>
      <c r="C657" s="9" t="str">
        <f t="shared" si="40"/>
        <v>CP-AD3</v>
      </c>
      <c r="D657" s="85" t="s">
        <v>640</v>
      </c>
      <c r="E657" s="85" t="str">
        <f>VLOOKUP(D657,'Phase apprent &amp; Nature activ'!A$11:B$14,2,0)</f>
        <v>Formalisation</v>
      </c>
      <c r="F657" s="85">
        <v>1</v>
      </c>
      <c r="G657" s="85" t="s">
        <v>628</v>
      </c>
      <c r="H657" s="85" t="str">
        <f t="shared" si="41"/>
        <v>CP-AD3-F-1-P</v>
      </c>
      <c r="I657" s="48" t="str">
        <f>CONCATENATE(VLOOKUP(CONCATENATE(A657,"-",B657,"-",D657,"-",F657),'Activités par classe-leçon-nat'!G:H,2,0)," - ",E657)</f>
        <v>Apprendre à écrire l'addition en ligne sur des additions mentales simples (inférieur à 10) - Formalisation</v>
      </c>
      <c r="J657" s="48">
        <f>VLOOKUP(CONCATENATE($A657,"-",$B657,"-",$D657,"-",$F657),'Activités par classe-leçon-nat'!G:J,3,0)</f>
        <v>0</v>
      </c>
      <c r="K657" s="48" t="str">
        <f>VLOOKUP(G657,'Type Exo'!A:C,3,0)</f>
        <v>Un exercice où il faut relier des items entre eux par paire</v>
      </c>
      <c r="L657" s="48"/>
      <c r="M657" s="48">
        <f>IF(NOT(ISNA(VLOOKUP(CONCATENATE($H657,"-",$G657),'Question ClasseLeçonActTyprep'!$I:$L,4,0))), VLOOKUP(CONCATENATE($H657,"-",$G657),'Question ClasseLeçonActTyprep'!$I:$L,4,0), IF(NOT(ISNA(VLOOKUP(CONCATENATE(MID($H657,1,LEN($H657)-2),"--*",$G657),'Question ClasseLeçonActTyprep'!$I:$L,4,0))), VLOOKUP(CONCATENATE(MID($H657,1,LEN($H657)-2),"--*",$G657),'Question ClasseLeçonActTyprep'!$I:$L,4,0), IF(NOT(ISNA(VLOOKUP(CONCATENATE(MID($H657,1,LEN($H657)-4),"---*",$G657),'Question ClasseLeçonActTyprep'!$I:$L,4,0))), VLOOKUP(CONCATENATE(MID($H657,1,LEN($H657)-4),"---*",$G657),'Question ClasseLeçonActTyprep'!$I:$L,4,0), IF(NOT(ISNA(VLOOKUP(CONCATENATE(MID($H657,1,LEN($H657)-5),"----*",$G657),'Question ClasseLeçonActTyprep'!$I:$L,4,0))), VLOOKUP(CONCATENATE(MID($H657,1,LEN($H657)-6),"----*",$G657),'Question ClasseLeçonActTyprep'!$I:$L,4,0), 0))))</f>
        <v>0</v>
      </c>
      <c r="N657" s="86">
        <f t="shared" si="42"/>
        <v>0</v>
      </c>
      <c r="O657" s="93" t="str">
        <f t="shared" si="43"/>
        <v>INSERT INTO `activite_clnt` (nom, description, objectif, consigne, typrep, num_activite, fk_classe_id, fk_lesson_id, fk_natureactiv_id) VALUES ('Apprendre à écrire l''addition en ligne sur des additions mentales simples (inférieur à 10) - Formalisation', 'Un exercice où il faut relier des items entre eux par paire', '0', '', 'P', '1', 'CP', 'AD3', 'F');</v>
      </c>
    </row>
    <row r="658" spans="1:15" s="6" customFormat="1" ht="43.5" x14ac:dyDescent="0.35">
      <c r="A658" s="12" t="s">
        <v>77</v>
      </c>
      <c r="B658" s="85" t="s">
        <v>829</v>
      </c>
      <c r="C658" s="9" t="str">
        <f t="shared" si="40"/>
        <v>CP-AD3</v>
      </c>
      <c r="D658" s="85" t="s">
        <v>640</v>
      </c>
      <c r="E658" s="85" t="str">
        <f>VLOOKUP(D658,'Phase apprent &amp; Nature activ'!A$11:B$14,2,0)</f>
        <v>Formalisation</v>
      </c>
      <c r="F658" s="85">
        <v>1</v>
      </c>
      <c r="G658" s="85" t="s">
        <v>87</v>
      </c>
      <c r="H658" s="85" t="str">
        <f t="shared" si="41"/>
        <v>CP-AD3-F-1-M</v>
      </c>
      <c r="I658" s="48" t="str">
        <f>CONCATENATE(VLOOKUP(CONCATENATE(A658,"-",B658,"-",D658,"-",F658),'Activités par classe-leçon-nat'!G:H,2,0)," - ",E658)</f>
        <v>Apprendre à écrire l'addition en ligne sur des additions mentales simples (inférieur à 10) - Formalisation</v>
      </c>
      <c r="J658" s="48">
        <f>VLOOKUP(CONCATENATE($A658,"-",$B658,"-",$D658,"-",$F658),'Activités par classe-leçon-nat'!G:J,3,0)</f>
        <v>0</v>
      </c>
      <c r="K658" s="48" t="str">
        <f>VLOOKUP(G658,'Type Exo'!A:C,3,0)</f>
        <v>Un exercice de type Memory</v>
      </c>
      <c r="L658" s="48"/>
      <c r="M658" s="48">
        <f>IF(NOT(ISNA(VLOOKUP(CONCATENATE($H658,"-",$G658),'Question ClasseLeçonActTyprep'!$I:$L,4,0))), VLOOKUP(CONCATENATE($H658,"-",$G658),'Question ClasseLeçonActTyprep'!$I:$L,4,0), IF(NOT(ISNA(VLOOKUP(CONCATENATE(MID($H658,1,LEN($H658)-2),"--*",$G658),'Question ClasseLeçonActTyprep'!$I:$L,4,0))), VLOOKUP(CONCATENATE(MID($H658,1,LEN($H658)-2),"--*",$G658),'Question ClasseLeçonActTyprep'!$I:$L,4,0), IF(NOT(ISNA(VLOOKUP(CONCATENATE(MID($H658,1,LEN($H658)-4),"---*",$G658),'Question ClasseLeçonActTyprep'!$I:$L,4,0))), VLOOKUP(CONCATENATE(MID($H658,1,LEN($H658)-4),"---*",$G658),'Question ClasseLeçonActTyprep'!$I:$L,4,0), IF(NOT(ISNA(VLOOKUP(CONCATENATE(MID($H658,1,LEN($H658)-5),"----*",$G658),'Question ClasseLeçonActTyprep'!$I:$L,4,0))), VLOOKUP(CONCATENATE(MID($H658,1,LEN($H658)-6),"----*",$G658),'Question ClasseLeçonActTyprep'!$I:$L,4,0), 0))))</f>
        <v>0</v>
      </c>
      <c r="N658" s="86">
        <f t="shared" si="42"/>
        <v>0</v>
      </c>
      <c r="O658" s="93" t="str">
        <f t="shared" si="43"/>
        <v>INSERT INTO `activite_clnt` (nom, description, objectif, consigne, typrep, num_activite, fk_classe_id, fk_lesson_id, fk_natureactiv_id) VALUES ('Apprendre à écrire l''addition en ligne sur des additions mentales simples (inférieur à 10) - Formalisation', 'Un exercice de type Memory', '0', '', 'M', '1', 'CP', 'AD3', 'F');</v>
      </c>
    </row>
    <row r="659" spans="1:15" s="6" customFormat="1" ht="43.5" x14ac:dyDescent="0.35">
      <c r="A659" s="12" t="s">
        <v>77</v>
      </c>
      <c r="B659" s="85" t="s">
        <v>829</v>
      </c>
      <c r="C659" s="9" t="str">
        <f t="shared" si="40"/>
        <v>CP-AD3</v>
      </c>
      <c r="D659" s="85" t="s">
        <v>640</v>
      </c>
      <c r="E659" s="85" t="str">
        <f>VLOOKUP(D659,'Phase apprent &amp; Nature activ'!A$11:B$14,2,0)</f>
        <v>Formalisation</v>
      </c>
      <c r="F659" s="85">
        <v>1</v>
      </c>
      <c r="G659" s="85" t="s">
        <v>835</v>
      </c>
      <c r="H659" s="85" t="str">
        <f t="shared" si="41"/>
        <v>CP-AD3-F-1-T</v>
      </c>
      <c r="I659" s="48" t="str">
        <f>CONCATENATE(VLOOKUP(CONCATENATE(A659,"-",B659,"-",D659,"-",F659),'Activités par classe-leçon-nat'!G:H,2,0)," - ",E659)</f>
        <v>Apprendre à écrire l'addition en ligne sur des additions mentales simples (inférieur à 10) - Formalisation</v>
      </c>
      <c r="J659" s="48">
        <f>VLOOKUP(CONCATENATE($A659,"-",$B659,"-",$D659,"-",$F659),'Activités par classe-leçon-nat'!G:J,3,0)</f>
        <v>0</v>
      </c>
      <c r="K659" s="48" t="str">
        <f>VLOOKUP(G659,'Type Exo'!A:C,3,0)</f>
        <v>Un exercice à trous</v>
      </c>
      <c r="L659" s="48"/>
      <c r="M659" s="48">
        <f>IF(NOT(ISNA(VLOOKUP(CONCATENATE($H659,"-",$G659),'Question ClasseLeçonActTyprep'!$I:$L,4,0))), VLOOKUP(CONCATENATE($H659,"-",$G659),'Question ClasseLeçonActTyprep'!$I:$L,4,0), IF(NOT(ISNA(VLOOKUP(CONCATENATE(MID($H659,1,LEN($H659)-2),"--*",$G659),'Question ClasseLeçonActTyprep'!$I:$L,4,0))), VLOOKUP(CONCATENATE(MID($H659,1,LEN($H659)-2),"--*",$G659),'Question ClasseLeçonActTyprep'!$I:$L,4,0), IF(NOT(ISNA(VLOOKUP(CONCATENATE(MID($H659,1,LEN($H659)-4),"---*",$G659),'Question ClasseLeçonActTyprep'!$I:$L,4,0))), VLOOKUP(CONCATENATE(MID($H659,1,LEN($H659)-4),"---*",$G659),'Question ClasseLeçonActTyprep'!$I:$L,4,0), IF(NOT(ISNA(VLOOKUP(CONCATENATE(MID($H659,1,LEN($H659)-5),"----*",$G659),'Question ClasseLeçonActTyprep'!$I:$L,4,0))), VLOOKUP(CONCATENATE(MID($H659,1,LEN($H659)-6),"----*",$G659),'Question ClasseLeçonActTyprep'!$I:$L,4,0), 0))))</f>
        <v>0</v>
      </c>
      <c r="N659" s="86">
        <f t="shared" si="42"/>
        <v>0</v>
      </c>
      <c r="O659" s="93" t="str">
        <f t="shared" si="43"/>
        <v>INSERT INTO `activite_clnt` (nom, description, objectif, consigne, typrep, num_activite, fk_classe_id, fk_lesson_id, fk_natureactiv_id) VALUES ('Apprendre à écrire l''addition en ligne sur des additions mentales simples (inférieur à 10) - Formalisation', 'Un exercice à trous', '0', '', 'T', '1', 'CP', 'AD3', 'F');</v>
      </c>
    </row>
    <row r="660" spans="1:15" s="6" customFormat="1" ht="58" x14ac:dyDescent="0.35">
      <c r="A660" s="12" t="s">
        <v>77</v>
      </c>
      <c r="B660" s="85" t="s">
        <v>829</v>
      </c>
      <c r="C660" s="9" t="str">
        <f t="shared" si="40"/>
        <v>CP-AD3</v>
      </c>
      <c r="D660" s="85" t="s">
        <v>640</v>
      </c>
      <c r="E660" s="85" t="str">
        <f>VLOOKUP(D660,'Phase apprent &amp; Nature activ'!A$11:B$14,2,0)</f>
        <v>Formalisation</v>
      </c>
      <c r="F660" s="85">
        <v>2</v>
      </c>
      <c r="G660" s="85" t="s">
        <v>735</v>
      </c>
      <c r="H660" s="85" t="str">
        <f t="shared" si="41"/>
        <v>CP-AD3-F-2-B1</v>
      </c>
      <c r="I660" s="48" t="str">
        <f>CONCATENATE(VLOOKUP(CONCATENATE(A660,"-",B660,"-",D660,"-",F660),'Activités par classe-leçon-nat'!G:H,2,0)," - ",E660)</f>
        <v>Apprendre à écrire l'addition en ligne sur des additions mentales assez simples (inférieur à 20) - Formalisation</v>
      </c>
      <c r="J660" s="48">
        <f>VLOOKUP(CONCATENATE($A660,"-",$B660,"-",$D660,"-",$F660),'Activités par classe-leçon-nat'!G:J,3,0)</f>
        <v>0</v>
      </c>
      <c r="K660" s="48" t="str">
        <f>VLOOKUP(G660,'Type Exo'!A:C,3,0)</f>
        <v>Exercice où il faut trouver la bonne réponse parmi 2 possibles</v>
      </c>
      <c r="L660" s="48"/>
      <c r="M660" s="48">
        <f>IF(NOT(ISNA(VLOOKUP(CONCATENATE($H660,"-",$G660),'Question ClasseLeçonActTyprep'!$I:$L,4,0))), VLOOKUP(CONCATENATE($H660,"-",$G660),'Question ClasseLeçonActTyprep'!$I:$L,4,0), IF(NOT(ISNA(VLOOKUP(CONCATENATE(MID($H660,1,LEN($H660)-2),"--*",$G660),'Question ClasseLeçonActTyprep'!$I:$L,4,0))), VLOOKUP(CONCATENATE(MID($H660,1,LEN($H660)-2),"--*",$G660),'Question ClasseLeçonActTyprep'!$I:$L,4,0), IF(NOT(ISNA(VLOOKUP(CONCATENATE(MID($H660,1,LEN($H660)-4),"---*",$G660),'Question ClasseLeçonActTyprep'!$I:$L,4,0))), VLOOKUP(CONCATENATE(MID($H660,1,LEN($H660)-4),"---*",$G660),'Question ClasseLeçonActTyprep'!$I:$L,4,0), IF(NOT(ISNA(VLOOKUP(CONCATENATE(MID($H660,1,LEN($H660)-5),"----*",$G660),'Question ClasseLeçonActTyprep'!$I:$L,4,0))), VLOOKUP(CONCATENATE(MID($H660,1,LEN($H660)-6),"----*",$G660),'Question ClasseLeçonActTyprep'!$I:$L,4,0), 0))))</f>
        <v>0</v>
      </c>
      <c r="N660" s="86">
        <f t="shared" si="42"/>
        <v>0</v>
      </c>
      <c r="O660" s="93" t="str">
        <f t="shared" si="43"/>
        <v>INSERT INTO `activite_clnt` (nom, description, objectif, consigne, typrep, num_activite, fk_classe_id, fk_lesson_id, fk_natureactiv_id) VALUES ('Apprendre à écrire l''addition en ligne sur des additions mentales assez simples (inférieur à 20) - Formalisation', 'Exercice où il faut trouver la bonne réponse parmi 2 possibles', '0', '', 'B1', '2', 'CP', 'AD3', 'F');</v>
      </c>
    </row>
    <row r="661" spans="1:15" s="6" customFormat="1" ht="58" x14ac:dyDescent="0.35">
      <c r="A661" s="12" t="s">
        <v>77</v>
      </c>
      <c r="B661" s="85" t="s">
        <v>829</v>
      </c>
      <c r="C661" s="9" t="str">
        <f t="shared" si="40"/>
        <v>CP-AD3</v>
      </c>
      <c r="D661" s="85" t="s">
        <v>640</v>
      </c>
      <c r="E661" s="85" t="str">
        <f>VLOOKUP(D661,'Phase apprent &amp; Nature activ'!A$11:B$14,2,0)</f>
        <v>Formalisation</v>
      </c>
      <c r="F661" s="85">
        <v>2</v>
      </c>
      <c r="G661" s="85" t="s">
        <v>951</v>
      </c>
      <c r="H661" s="85" t="str">
        <f t="shared" si="41"/>
        <v>CP-AD3-F-2-B2</v>
      </c>
      <c r="I661" s="48" t="str">
        <f>CONCATENATE(VLOOKUP(CONCATENATE(A661,"-",B661,"-",D661,"-",F661),'Activités par classe-leçon-nat'!G:H,2,0)," - ",E661)</f>
        <v>Apprendre à écrire l'addition en ligne sur des additions mentales assez simples (inférieur à 20) - Formalisation</v>
      </c>
      <c r="J661" s="48">
        <f>VLOOKUP(CONCATENATE($A661,"-",$B661,"-",$D661,"-",$F661),'Activités par classe-leçon-nat'!G:J,3,0)</f>
        <v>0</v>
      </c>
      <c r="K661" s="48" t="str">
        <f>VLOOKUP(G661,'Type Exo'!A:C,3,0)</f>
        <v>Exercice où il faut trouver la bonne réponse parmi 2 possibles (question alternative)</v>
      </c>
      <c r="L661" s="48"/>
      <c r="M661" s="48">
        <f>IF(NOT(ISNA(VLOOKUP(CONCATENATE($H661,"-",$G661),'Question ClasseLeçonActTyprep'!$I:$L,4,0))), VLOOKUP(CONCATENATE($H661,"-",$G661),'Question ClasseLeçonActTyprep'!$I:$L,4,0), IF(NOT(ISNA(VLOOKUP(CONCATENATE(MID($H661,1,LEN($H661)-2),"--*",$G661),'Question ClasseLeçonActTyprep'!$I:$L,4,0))), VLOOKUP(CONCATENATE(MID($H661,1,LEN($H661)-2),"--*",$G661),'Question ClasseLeçonActTyprep'!$I:$L,4,0), IF(NOT(ISNA(VLOOKUP(CONCATENATE(MID($H661,1,LEN($H661)-4),"---*",$G661),'Question ClasseLeçonActTyprep'!$I:$L,4,0))), VLOOKUP(CONCATENATE(MID($H661,1,LEN($H661)-4),"---*",$G661),'Question ClasseLeçonActTyprep'!$I:$L,4,0), IF(NOT(ISNA(VLOOKUP(CONCATENATE(MID($H661,1,LEN($H661)-5),"----*",$G661),'Question ClasseLeçonActTyprep'!$I:$L,4,0))), VLOOKUP(CONCATENATE(MID($H661,1,LEN($H661)-6),"----*",$G661),'Question ClasseLeçonActTyprep'!$I:$L,4,0), 0))))</f>
        <v>0</v>
      </c>
      <c r="N661" s="86">
        <f t="shared" si="42"/>
        <v>0</v>
      </c>
      <c r="O661" s="93" t="str">
        <f t="shared" si="43"/>
        <v>INSERT INTO `activite_clnt` (nom, description, objectif, consigne, typrep, num_activite, fk_classe_id, fk_lesson_id, fk_natureactiv_id) VALUES ('Apprendre à écrire l''addition en ligne sur des additions mentales assez simples (inférieur à 20) - Formalisation', 'Exercice où il faut trouver la bonne réponse parmi 2 possibles (question alternative)', '0', '', 'B2', '2', 'CP', 'AD3', 'F');</v>
      </c>
    </row>
    <row r="662" spans="1:15" s="6" customFormat="1" ht="43.5" x14ac:dyDescent="0.35">
      <c r="A662" s="12" t="s">
        <v>77</v>
      </c>
      <c r="B662" s="85" t="s">
        <v>829</v>
      </c>
      <c r="C662" s="9" t="str">
        <f t="shared" si="40"/>
        <v>CP-AD3</v>
      </c>
      <c r="D662" s="85" t="s">
        <v>640</v>
      </c>
      <c r="E662" s="85" t="str">
        <f>VLOOKUP(D662,'Phase apprent &amp; Nature activ'!A$11:B$14,2,0)</f>
        <v>Formalisation</v>
      </c>
      <c r="F662" s="85">
        <v>2</v>
      </c>
      <c r="G662" s="85" t="s">
        <v>952</v>
      </c>
      <c r="H662" s="85" t="str">
        <f t="shared" si="41"/>
        <v>CP-AD3-F-2-Q1</v>
      </c>
      <c r="I662" s="48" t="str">
        <f>CONCATENATE(VLOOKUP(CONCATENATE(A662,"-",B662,"-",D662,"-",F662),'Activités par classe-leçon-nat'!G:H,2,0)," - ",E662)</f>
        <v>Apprendre à écrire l'addition en ligne sur des additions mentales assez simples (inférieur à 20) - Formalisation</v>
      </c>
      <c r="J662" s="48">
        <f>VLOOKUP(CONCATENATE($A662,"-",$B662,"-",$D662,"-",$F662),'Activités par classe-leçon-nat'!G:J,3,0)</f>
        <v>0</v>
      </c>
      <c r="K662" s="48" t="str">
        <f>VLOOKUP(G662,'Type Exo'!A:C,3,0)</f>
        <v>Un exercice de type QCM</v>
      </c>
      <c r="L662" s="48"/>
      <c r="M662" s="48">
        <f>IF(NOT(ISNA(VLOOKUP(CONCATENATE($H662,"-",$G662),'Question ClasseLeçonActTyprep'!$I:$L,4,0))), VLOOKUP(CONCATENATE($H662,"-",$G662),'Question ClasseLeçonActTyprep'!$I:$L,4,0), IF(NOT(ISNA(VLOOKUP(CONCATENATE(MID($H662,1,LEN($H662)-2),"--*",$G662),'Question ClasseLeçonActTyprep'!$I:$L,4,0))), VLOOKUP(CONCATENATE(MID($H662,1,LEN($H662)-2),"--*",$G662),'Question ClasseLeçonActTyprep'!$I:$L,4,0), IF(NOT(ISNA(VLOOKUP(CONCATENATE(MID($H662,1,LEN($H662)-4),"---*",$G662),'Question ClasseLeçonActTyprep'!$I:$L,4,0))), VLOOKUP(CONCATENATE(MID($H662,1,LEN($H662)-4),"---*",$G662),'Question ClasseLeçonActTyprep'!$I:$L,4,0), IF(NOT(ISNA(VLOOKUP(CONCATENATE(MID($H662,1,LEN($H662)-5),"----*",$G662),'Question ClasseLeçonActTyprep'!$I:$L,4,0))), VLOOKUP(CONCATENATE(MID($H662,1,LEN($H662)-6),"----*",$G662),'Question ClasseLeçonActTyprep'!$I:$L,4,0), 0))))</f>
        <v>0</v>
      </c>
      <c r="N662" s="86">
        <f t="shared" si="42"/>
        <v>0</v>
      </c>
      <c r="O662" s="93" t="str">
        <f t="shared" si="43"/>
        <v>INSERT INTO `activite_clnt` (nom, description, objectif, consigne, typrep, num_activite, fk_classe_id, fk_lesson_id, fk_natureactiv_id) VALUES ('Apprendre à écrire l''addition en ligne sur des additions mentales assez simples (inférieur à 20) - Formalisation', 'Un exercice de type QCM', '0', '', 'Q1', '2', 'CP', 'AD3', 'F');</v>
      </c>
    </row>
    <row r="663" spans="1:15" s="6" customFormat="1" ht="58" x14ac:dyDescent="0.35">
      <c r="A663" s="12" t="s">
        <v>77</v>
      </c>
      <c r="B663" s="85" t="s">
        <v>829</v>
      </c>
      <c r="C663" s="9" t="str">
        <f t="shared" si="40"/>
        <v>CP-AD3</v>
      </c>
      <c r="D663" s="85" t="s">
        <v>640</v>
      </c>
      <c r="E663" s="85" t="str">
        <f>VLOOKUP(D663,'Phase apprent &amp; Nature activ'!A$11:B$14,2,0)</f>
        <v>Formalisation</v>
      </c>
      <c r="F663" s="85">
        <v>2</v>
      </c>
      <c r="G663" s="85" t="s">
        <v>953</v>
      </c>
      <c r="H663" s="85" t="str">
        <f t="shared" si="41"/>
        <v>CP-AD3-F-2-Q2</v>
      </c>
      <c r="I663" s="48" t="str">
        <f>CONCATENATE(VLOOKUP(CONCATENATE(A663,"-",B663,"-",D663,"-",F663),'Activités par classe-leçon-nat'!G:H,2,0)," - ",E663)</f>
        <v>Apprendre à écrire l'addition en ligne sur des additions mentales assez simples (inférieur à 20) - Formalisation</v>
      </c>
      <c r="J663" s="48">
        <f>VLOOKUP(CONCATENATE($A663,"-",$B663,"-",$D663,"-",$F663),'Activités par classe-leçon-nat'!G:J,3,0)</f>
        <v>0</v>
      </c>
      <c r="K663" s="48" t="str">
        <f>VLOOKUP(G663,'Type Exo'!A:C,3,0)</f>
        <v>Un exercice de type QCM (question alternative / trouver l'intrus)</v>
      </c>
      <c r="L663" s="48"/>
      <c r="M663" s="48">
        <f>IF(NOT(ISNA(VLOOKUP(CONCATENATE($H663,"-",$G663),'Question ClasseLeçonActTyprep'!$I:$L,4,0))), VLOOKUP(CONCATENATE($H663,"-",$G663),'Question ClasseLeçonActTyprep'!$I:$L,4,0), IF(NOT(ISNA(VLOOKUP(CONCATENATE(MID($H663,1,LEN($H663)-2),"--*",$G663),'Question ClasseLeçonActTyprep'!$I:$L,4,0))), VLOOKUP(CONCATENATE(MID($H663,1,LEN($H663)-2),"--*",$G663),'Question ClasseLeçonActTyprep'!$I:$L,4,0), IF(NOT(ISNA(VLOOKUP(CONCATENATE(MID($H663,1,LEN($H663)-4),"---*",$G663),'Question ClasseLeçonActTyprep'!$I:$L,4,0))), VLOOKUP(CONCATENATE(MID($H663,1,LEN($H663)-4),"---*",$G663),'Question ClasseLeçonActTyprep'!$I:$L,4,0), IF(NOT(ISNA(VLOOKUP(CONCATENATE(MID($H663,1,LEN($H663)-5),"----*",$G663),'Question ClasseLeçonActTyprep'!$I:$L,4,0))), VLOOKUP(CONCATENATE(MID($H663,1,LEN($H663)-6),"----*",$G663),'Question ClasseLeçonActTyprep'!$I:$L,4,0), 0))))</f>
        <v>0</v>
      </c>
      <c r="N663" s="86">
        <f t="shared" si="42"/>
        <v>0</v>
      </c>
      <c r="O663" s="93" t="str">
        <f t="shared" si="43"/>
        <v>INSERT INTO `activite_clnt` (nom, description, objectif, consigne, typrep, num_activite, fk_classe_id, fk_lesson_id, fk_natureactiv_id) VALUES ('Apprendre à écrire l''addition en ligne sur des additions mentales assez simples (inférieur à 20) - Formalisation', 'Un exercice de type QCM (question alternative / trouver l''intrus)', '0', '', 'Q2', '2', 'CP', 'AD3', 'F');</v>
      </c>
    </row>
    <row r="664" spans="1:15" s="6" customFormat="1" ht="58" x14ac:dyDescent="0.35">
      <c r="A664" s="12" t="s">
        <v>77</v>
      </c>
      <c r="B664" s="85" t="s">
        <v>829</v>
      </c>
      <c r="C664" s="9" t="str">
        <f t="shared" si="40"/>
        <v>CP-AD3</v>
      </c>
      <c r="D664" s="85" t="s">
        <v>640</v>
      </c>
      <c r="E664" s="85" t="str">
        <f>VLOOKUP(D664,'Phase apprent &amp; Nature activ'!A$11:B$14,2,0)</f>
        <v>Formalisation</v>
      </c>
      <c r="F664" s="85">
        <v>2</v>
      </c>
      <c r="G664" s="85" t="s">
        <v>628</v>
      </c>
      <c r="H664" s="85" t="str">
        <f t="shared" si="41"/>
        <v>CP-AD3-F-2-P</v>
      </c>
      <c r="I664" s="48" t="str">
        <f>CONCATENATE(VLOOKUP(CONCATENATE(A664,"-",B664,"-",D664,"-",F664),'Activités par classe-leçon-nat'!G:H,2,0)," - ",E664)</f>
        <v>Apprendre à écrire l'addition en ligne sur des additions mentales assez simples (inférieur à 20) - Formalisation</v>
      </c>
      <c r="J664" s="48">
        <f>VLOOKUP(CONCATENATE($A664,"-",$B664,"-",$D664,"-",$F664),'Activités par classe-leçon-nat'!G:J,3,0)</f>
        <v>0</v>
      </c>
      <c r="K664" s="48" t="str">
        <f>VLOOKUP(G664,'Type Exo'!A:C,3,0)</f>
        <v>Un exercice où il faut relier des items entre eux par paire</v>
      </c>
      <c r="L664" s="48"/>
      <c r="M664" s="48">
        <f>IF(NOT(ISNA(VLOOKUP(CONCATENATE($H664,"-",$G664),'Question ClasseLeçonActTyprep'!$I:$L,4,0))), VLOOKUP(CONCATENATE($H664,"-",$G664),'Question ClasseLeçonActTyprep'!$I:$L,4,0), IF(NOT(ISNA(VLOOKUP(CONCATENATE(MID($H664,1,LEN($H664)-2),"--*",$G664),'Question ClasseLeçonActTyprep'!$I:$L,4,0))), VLOOKUP(CONCATENATE(MID($H664,1,LEN($H664)-2),"--*",$G664),'Question ClasseLeçonActTyprep'!$I:$L,4,0), IF(NOT(ISNA(VLOOKUP(CONCATENATE(MID($H664,1,LEN($H664)-4),"---*",$G664),'Question ClasseLeçonActTyprep'!$I:$L,4,0))), VLOOKUP(CONCATENATE(MID($H664,1,LEN($H664)-4),"---*",$G664),'Question ClasseLeçonActTyprep'!$I:$L,4,0), IF(NOT(ISNA(VLOOKUP(CONCATENATE(MID($H664,1,LEN($H664)-5),"----*",$G664),'Question ClasseLeçonActTyprep'!$I:$L,4,0))), VLOOKUP(CONCATENATE(MID($H664,1,LEN($H664)-6),"----*",$G664),'Question ClasseLeçonActTyprep'!$I:$L,4,0), 0))))</f>
        <v>0</v>
      </c>
      <c r="N664" s="86">
        <f t="shared" si="42"/>
        <v>0</v>
      </c>
      <c r="O664" s="93" t="str">
        <f t="shared" si="43"/>
        <v>INSERT INTO `activite_clnt` (nom, description, objectif, consigne, typrep, num_activite, fk_classe_id, fk_lesson_id, fk_natureactiv_id) VALUES ('Apprendre à écrire l''addition en ligne sur des additions mentales assez simples (inférieur à 20) - Formalisation', 'Un exercice où il faut relier des items entre eux par paire', '0', '', 'P', '2', 'CP', 'AD3', 'F');</v>
      </c>
    </row>
    <row r="665" spans="1:15" s="6" customFormat="1" ht="43.5" x14ac:dyDescent="0.35">
      <c r="A665" s="12" t="s">
        <v>77</v>
      </c>
      <c r="B665" s="85" t="s">
        <v>829</v>
      </c>
      <c r="C665" s="9" t="str">
        <f t="shared" si="40"/>
        <v>CP-AD3</v>
      </c>
      <c r="D665" s="85" t="s">
        <v>640</v>
      </c>
      <c r="E665" s="85" t="str">
        <f>VLOOKUP(D665,'Phase apprent &amp; Nature activ'!A$11:B$14,2,0)</f>
        <v>Formalisation</v>
      </c>
      <c r="F665" s="85">
        <v>2</v>
      </c>
      <c r="G665" s="85" t="s">
        <v>87</v>
      </c>
      <c r="H665" s="85" t="str">
        <f t="shared" si="41"/>
        <v>CP-AD3-F-2-M</v>
      </c>
      <c r="I665" s="48" t="str">
        <f>CONCATENATE(VLOOKUP(CONCATENATE(A665,"-",B665,"-",D665,"-",F665),'Activités par classe-leçon-nat'!G:H,2,0)," - ",E665)</f>
        <v>Apprendre à écrire l'addition en ligne sur des additions mentales assez simples (inférieur à 20) - Formalisation</v>
      </c>
      <c r="J665" s="48">
        <f>VLOOKUP(CONCATENATE($A665,"-",$B665,"-",$D665,"-",$F665),'Activités par classe-leçon-nat'!G:J,3,0)</f>
        <v>0</v>
      </c>
      <c r="K665" s="48" t="str">
        <f>VLOOKUP(G665,'Type Exo'!A:C,3,0)</f>
        <v>Un exercice de type Memory</v>
      </c>
      <c r="L665" s="48"/>
      <c r="M665" s="48">
        <f>IF(NOT(ISNA(VLOOKUP(CONCATENATE($H665,"-",$G665),'Question ClasseLeçonActTyprep'!$I:$L,4,0))), VLOOKUP(CONCATENATE($H665,"-",$G665),'Question ClasseLeçonActTyprep'!$I:$L,4,0), IF(NOT(ISNA(VLOOKUP(CONCATENATE(MID($H665,1,LEN($H665)-2),"--*",$G665),'Question ClasseLeçonActTyprep'!$I:$L,4,0))), VLOOKUP(CONCATENATE(MID($H665,1,LEN($H665)-2),"--*",$G665),'Question ClasseLeçonActTyprep'!$I:$L,4,0), IF(NOT(ISNA(VLOOKUP(CONCATENATE(MID($H665,1,LEN($H665)-4),"---*",$G665),'Question ClasseLeçonActTyprep'!$I:$L,4,0))), VLOOKUP(CONCATENATE(MID($H665,1,LEN($H665)-4),"---*",$G665),'Question ClasseLeçonActTyprep'!$I:$L,4,0), IF(NOT(ISNA(VLOOKUP(CONCATENATE(MID($H665,1,LEN($H665)-5),"----*",$G665),'Question ClasseLeçonActTyprep'!$I:$L,4,0))), VLOOKUP(CONCATENATE(MID($H665,1,LEN($H665)-6),"----*",$G665),'Question ClasseLeçonActTyprep'!$I:$L,4,0), 0))))</f>
        <v>0</v>
      </c>
      <c r="N665" s="86">
        <f t="shared" si="42"/>
        <v>0</v>
      </c>
      <c r="O665" s="93" t="str">
        <f t="shared" si="43"/>
        <v>INSERT INTO `activite_clnt` (nom, description, objectif, consigne, typrep, num_activite, fk_classe_id, fk_lesson_id, fk_natureactiv_id) VALUES ('Apprendre à écrire l''addition en ligne sur des additions mentales assez simples (inférieur à 20) - Formalisation', 'Un exercice de type Memory', '0', '', 'M', '2', 'CP', 'AD3', 'F');</v>
      </c>
    </row>
    <row r="666" spans="1:15" s="6" customFormat="1" ht="43.5" x14ac:dyDescent="0.35">
      <c r="A666" s="12" t="s">
        <v>77</v>
      </c>
      <c r="B666" s="85" t="s">
        <v>829</v>
      </c>
      <c r="C666" s="9" t="str">
        <f t="shared" si="40"/>
        <v>CP-AD3</v>
      </c>
      <c r="D666" s="85" t="s">
        <v>640</v>
      </c>
      <c r="E666" s="85" t="str">
        <f>VLOOKUP(D666,'Phase apprent &amp; Nature activ'!A$11:B$14,2,0)</f>
        <v>Formalisation</v>
      </c>
      <c r="F666" s="85">
        <v>2</v>
      </c>
      <c r="G666" s="85" t="s">
        <v>835</v>
      </c>
      <c r="H666" s="85" t="str">
        <f t="shared" si="41"/>
        <v>CP-AD3-F-2-T</v>
      </c>
      <c r="I666" s="48" t="str">
        <f>CONCATENATE(VLOOKUP(CONCATENATE(A666,"-",B666,"-",D666,"-",F666),'Activités par classe-leçon-nat'!G:H,2,0)," - ",E666)</f>
        <v>Apprendre à écrire l'addition en ligne sur des additions mentales assez simples (inférieur à 20) - Formalisation</v>
      </c>
      <c r="J666" s="48">
        <f>VLOOKUP(CONCATENATE($A666,"-",$B666,"-",$D666,"-",$F666),'Activités par classe-leçon-nat'!G:J,3,0)</f>
        <v>0</v>
      </c>
      <c r="K666" s="48" t="str">
        <f>VLOOKUP(G666,'Type Exo'!A:C,3,0)</f>
        <v>Un exercice à trous</v>
      </c>
      <c r="L666" s="48"/>
      <c r="M666" s="48">
        <f>IF(NOT(ISNA(VLOOKUP(CONCATENATE($H666,"-",$G666),'Question ClasseLeçonActTyprep'!$I:$L,4,0))), VLOOKUP(CONCATENATE($H666,"-",$G666),'Question ClasseLeçonActTyprep'!$I:$L,4,0), IF(NOT(ISNA(VLOOKUP(CONCATENATE(MID($H666,1,LEN($H666)-2),"--*",$G666),'Question ClasseLeçonActTyprep'!$I:$L,4,0))), VLOOKUP(CONCATENATE(MID($H666,1,LEN($H666)-2),"--*",$G666),'Question ClasseLeçonActTyprep'!$I:$L,4,0), IF(NOT(ISNA(VLOOKUP(CONCATENATE(MID($H666,1,LEN($H666)-4),"---*",$G666),'Question ClasseLeçonActTyprep'!$I:$L,4,0))), VLOOKUP(CONCATENATE(MID($H666,1,LEN($H666)-4),"---*",$G666),'Question ClasseLeçonActTyprep'!$I:$L,4,0), IF(NOT(ISNA(VLOOKUP(CONCATENATE(MID($H666,1,LEN($H666)-5),"----*",$G666),'Question ClasseLeçonActTyprep'!$I:$L,4,0))), VLOOKUP(CONCATENATE(MID($H666,1,LEN($H666)-6),"----*",$G666),'Question ClasseLeçonActTyprep'!$I:$L,4,0), 0))))</f>
        <v>0</v>
      </c>
      <c r="N666" s="86">
        <f t="shared" si="42"/>
        <v>0</v>
      </c>
      <c r="O666" s="93" t="str">
        <f t="shared" si="43"/>
        <v>INSERT INTO `activite_clnt` (nom, description, objectif, consigne, typrep, num_activite, fk_classe_id, fk_lesson_id, fk_natureactiv_id) VALUES ('Apprendre à écrire l''addition en ligne sur des additions mentales assez simples (inférieur à 20) - Formalisation', 'Un exercice à trous', '0', '', 'T', '2', 'CP', 'AD3', 'F');</v>
      </c>
    </row>
    <row r="667" spans="1:15" s="6" customFormat="1" ht="58" x14ac:dyDescent="0.35">
      <c r="A667" s="12" t="s">
        <v>77</v>
      </c>
      <c r="B667" s="85" t="s">
        <v>829</v>
      </c>
      <c r="C667" s="9" t="str">
        <f t="shared" si="40"/>
        <v>CP-AD3</v>
      </c>
      <c r="D667" s="85" t="s">
        <v>640</v>
      </c>
      <c r="E667" s="85" t="str">
        <f>VLOOKUP(D667,'Phase apprent &amp; Nature activ'!A$11:B$14,2,0)</f>
        <v>Formalisation</v>
      </c>
      <c r="F667" s="85">
        <v>3</v>
      </c>
      <c r="G667" s="85" t="s">
        <v>735</v>
      </c>
      <c r="H667" s="85" t="str">
        <f t="shared" si="41"/>
        <v>CP-AD3-F-3-B1</v>
      </c>
      <c r="I667" s="48" t="str">
        <f>CONCATENATE(VLOOKUP(CONCATENATE(A667,"-",B667,"-",D667,"-",F667),'Activités par classe-leçon-nat'!G:H,2,0)," - ",E667)</f>
        <v>Apprendre à écrire l'addition en ligne sur des additions mentales moyennes (inférieur à 50) - Formalisation</v>
      </c>
      <c r="J667" s="48">
        <f>VLOOKUP(CONCATENATE($A667,"-",$B667,"-",$D667,"-",$F667),'Activités par classe-leçon-nat'!G:J,3,0)</f>
        <v>0</v>
      </c>
      <c r="K667" s="48" t="str">
        <f>VLOOKUP(G667,'Type Exo'!A:C,3,0)</f>
        <v>Exercice où il faut trouver la bonne réponse parmi 2 possibles</v>
      </c>
      <c r="L667" s="48"/>
      <c r="M667" s="48">
        <f>IF(NOT(ISNA(VLOOKUP(CONCATENATE($H667,"-",$G667),'Question ClasseLeçonActTyprep'!$I:$L,4,0))), VLOOKUP(CONCATENATE($H667,"-",$G667),'Question ClasseLeçonActTyprep'!$I:$L,4,0), IF(NOT(ISNA(VLOOKUP(CONCATENATE(MID($H667,1,LEN($H667)-2),"--*",$G667),'Question ClasseLeçonActTyprep'!$I:$L,4,0))), VLOOKUP(CONCATENATE(MID($H667,1,LEN($H667)-2),"--*",$G667),'Question ClasseLeçonActTyprep'!$I:$L,4,0), IF(NOT(ISNA(VLOOKUP(CONCATENATE(MID($H667,1,LEN($H667)-4),"---*",$G667),'Question ClasseLeçonActTyprep'!$I:$L,4,0))), VLOOKUP(CONCATENATE(MID($H667,1,LEN($H667)-4),"---*",$G667),'Question ClasseLeçonActTyprep'!$I:$L,4,0), IF(NOT(ISNA(VLOOKUP(CONCATENATE(MID($H667,1,LEN($H667)-5),"----*",$G667),'Question ClasseLeçonActTyprep'!$I:$L,4,0))), VLOOKUP(CONCATENATE(MID($H667,1,LEN($H667)-6),"----*",$G667),'Question ClasseLeçonActTyprep'!$I:$L,4,0), 0))))</f>
        <v>0</v>
      </c>
      <c r="N667" s="86">
        <f t="shared" si="42"/>
        <v>0</v>
      </c>
      <c r="O667" s="93" t="str">
        <f t="shared" si="43"/>
        <v>INSERT INTO `activite_clnt` (nom, description, objectif, consigne, typrep, num_activite, fk_classe_id, fk_lesson_id, fk_natureactiv_id) VALUES ('Apprendre à écrire l''addition en ligne sur des additions mentales moyennes (inférieur à 50) - Formalisation', 'Exercice où il faut trouver la bonne réponse parmi 2 possibles', '0', '', 'B1', '3', 'CP', 'AD3', 'F');</v>
      </c>
    </row>
    <row r="668" spans="1:15" s="6" customFormat="1" ht="58" x14ac:dyDescent="0.35">
      <c r="A668" s="12" t="s">
        <v>77</v>
      </c>
      <c r="B668" s="85" t="s">
        <v>829</v>
      </c>
      <c r="C668" s="9" t="str">
        <f t="shared" si="40"/>
        <v>CP-AD3</v>
      </c>
      <c r="D668" s="85" t="s">
        <v>640</v>
      </c>
      <c r="E668" s="85" t="str">
        <f>VLOOKUP(D668,'Phase apprent &amp; Nature activ'!A$11:B$14,2,0)</f>
        <v>Formalisation</v>
      </c>
      <c r="F668" s="85">
        <v>3</v>
      </c>
      <c r="G668" s="85" t="s">
        <v>951</v>
      </c>
      <c r="H668" s="85" t="str">
        <f t="shared" si="41"/>
        <v>CP-AD3-F-3-B2</v>
      </c>
      <c r="I668" s="48" t="str">
        <f>CONCATENATE(VLOOKUP(CONCATENATE(A668,"-",B668,"-",D668,"-",F668),'Activités par classe-leçon-nat'!G:H,2,0)," - ",E668)</f>
        <v>Apprendre à écrire l'addition en ligne sur des additions mentales moyennes (inférieur à 50) - Formalisation</v>
      </c>
      <c r="J668" s="48">
        <f>VLOOKUP(CONCATENATE($A668,"-",$B668,"-",$D668,"-",$F668),'Activités par classe-leçon-nat'!G:J,3,0)</f>
        <v>0</v>
      </c>
      <c r="K668" s="48" t="str">
        <f>VLOOKUP(G668,'Type Exo'!A:C,3,0)</f>
        <v>Exercice où il faut trouver la bonne réponse parmi 2 possibles (question alternative)</v>
      </c>
      <c r="L668" s="48"/>
      <c r="M668" s="48">
        <f>IF(NOT(ISNA(VLOOKUP(CONCATENATE($H668,"-",$G668),'Question ClasseLeçonActTyprep'!$I:$L,4,0))), VLOOKUP(CONCATENATE($H668,"-",$G668),'Question ClasseLeçonActTyprep'!$I:$L,4,0), IF(NOT(ISNA(VLOOKUP(CONCATENATE(MID($H668,1,LEN($H668)-2),"--*",$G668),'Question ClasseLeçonActTyprep'!$I:$L,4,0))), VLOOKUP(CONCATENATE(MID($H668,1,LEN($H668)-2),"--*",$G668),'Question ClasseLeçonActTyprep'!$I:$L,4,0), IF(NOT(ISNA(VLOOKUP(CONCATENATE(MID($H668,1,LEN($H668)-4),"---*",$G668),'Question ClasseLeçonActTyprep'!$I:$L,4,0))), VLOOKUP(CONCATENATE(MID($H668,1,LEN($H668)-4),"---*",$G668),'Question ClasseLeçonActTyprep'!$I:$L,4,0), IF(NOT(ISNA(VLOOKUP(CONCATENATE(MID($H668,1,LEN($H668)-5),"----*",$G668),'Question ClasseLeçonActTyprep'!$I:$L,4,0))), VLOOKUP(CONCATENATE(MID($H668,1,LEN($H668)-6),"----*",$G668),'Question ClasseLeçonActTyprep'!$I:$L,4,0), 0))))</f>
        <v>0</v>
      </c>
      <c r="N668" s="86">
        <f t="shared" si="42"/>
        <v>0</v>
      </c>
      <c r="O668" s="93" t="str">
        <f t="shared" si="43"/>
        <v>INSERT INTO `activite_clnt` (nom, description, objectif, consigne, typrep, num_activite, fk_classe_id, fk_lesson_id, fk_natureactiv_id) VALUES ('Apprendre à écrire l''addition en ligne sur des additions mentales moyennes (inférieur à 50) - Formalisation', 'Exercice où il faut trouver la bonne réponse parmi 2 possibles (question alternative)', '0', '', 'B2', '3', 'CP', 'AD3', 'F');</v>
      </c>
    </row>
    <row r="669" spans="1:15" s="6" customFormat="1" ht="43.5" x14ac:dyDescent="0.35">
      <c r="A669" s="12" t="s">
        <v>77</v>
      </c>
      <c r="B669" s="85" t="s">
        <v>829</v>
      </c>
      <c r="C669" s="9" t="str">
        <f t="shared" si="40"/>
        <v>CP-AD3</v>
      </c>
      <c r="D669" s="85" t="s">
        <v>640</v>
      </c>
      <c r="E669" s="85" t="str">
        <f>VLOOKUP(D669,'Phase apprent &amp; Nature activ'!A$11:B$14,2,0)</f>
        <v>Formalisation</v>
      </c>
      <c r="F669" s="85">
        <v>3</v>
      </c>
      <c r="G669" s="85" t="s">
        <v>952</v>
      </c>
      <c r="H669" s="85" t="str">
        <f t="shared" si="41"/>
        <v>CP-AD3-F-3-Q1</v>
      </c>
      <c r="I669" s="48" t="str">
        <f>CONCATENATE(VLOOKUP(CONCATENATE(A669,"-",B669,"-",D669,"-",F669),'Activités par classe-leçon-nat'!G:H,2,0)," - ",E669)</f>
        <v>Apprendre à écrire l'addition en ligne sur des additions mentales moyennes (inférieur à 50) - Formalisation</v>
      </c>
      <c r="J669" s="48">
        <f>VLOOKUP(CONCATENATE($A669,"-",$B669,"-",$D669,"-",$F669),'Activités par classe-leçon-nat'!G:J,3,0)</f>
        <v>0</v>
      </c>
      <c r="K669" s="48" t="str">
        <f>VLOOKUP(G669,'Type Exo'!A:C,3,0)</f>
        <v>Un exercice de type QCM</v>
      </c>
      <c r="L669" s="48"/>
      <c r="M669" s="48">
        <f>IF(NOT(ISNA(VLOOKUP(CONCATENATE($H669,"-",$G669),'Question ClasseLeçonActTyprep'!$I:$L,4,0))), VLOOKUP(CONCATENATE($H669,"-",$G669),'Question ClasseLeçonActTyprep'!$I:$L,4,0), IF(NOT(ISNA(VLOOKUP(CONCATENATE(MID($H669,1,LEN($H669)-2),"--*",$G669),'Question ClasseLeçonActTyprep'!$I:$L,4,0))), VLOOKUP(CONCATENATE(MID($H669,1,LEN($H669)-2),"--*",$G669),'Question ClasseLeçonActTyprep'!$I:$L,4,0), IF(NOT(ISNA(VLOOKUP(CONCATENATE(MID($H669,1,LEN($H669)-4),"---*",$G669),'Question ClasseLeçonActTyprep'!$I:$L,4,0))), VLOOKUP(CONCATENATE(MID($H669,1,LEN($H669)-4),"---*",$G669),'Question ClasseLeçonActTyprep'!$I:$L,4,0), IF(NOT(ISNA(VLOOKUP(CONCATENATE(MID($H669,1,LEN($H669)-5),"----*",$G669),'Question ClasseLeçonActTyprep'!$I:$L,4,0))), VLOOKUP(CONCATENATE(MID($H669,1,LEN($H669)-6),"----*",$G669),'Question ClasseLeçonActTyprep'!$I:$L,4,0), 0))))</f>
        <v>0</v>
      </c>
      <c r="N669" s="86">
        <f t="shared" si="42"/>
        <v>0</v>
      </c>
      <c r="O669" s="93" t="str">
        <f t="shared" si="43"/>
        <v>INSERT INTO `activite_clnt` (nom, description, objectif, consigne, typrep, num_activite, fk_classe_id, fk_lesson_id, fk_natureactiv_id) VALUES ('Apprendre à écrire l''addition en ligne sur des additions mentales moyennes (inférieur à 50) - Formalisation', 'Un exercice de type QCM', '0', '', 'Q1', '3', 'CP', 'AD3', 'F');</v>
      </c>
    </row>
    <row r="670" spans="1:15" s="6" customFormat="1" ht="58" x14ac:dyDescent="0.35">
      <c r="A670" s="12" t="s">
        <v>77</v>
      </c>
      <c r="B670" s="85" t="s">
        <v>829</v>
      </c>
      <c r="C670" s="9" t="str">
        <f t="shared" si="40"/>
        <v>CP-AD3</v>
      </c>
      <c r="D670" s="85" t="s">
        <v>640</v>
      </c>
      <c r="E670" s="85" t="str">
        <f>VLOOKUP(D670,'Phase apprent &amp; Nature activ'!A$11:B$14,2,0)</f>
        <v>Formalisation</v>
      </c>
      <c r="F670" s="85">
        <v>3</v>
      </c>
      <c r="G670" s="85" t="s">
        <v>953</v>
      </c>
      <c r="H670" s="85" t="str">
        <f t="shared" si="41"/>
        <v>CP-AD3-F-3-Q2</v>
      </c>
      <c r="I670" s="48" t="str">
        <f>CONCATENATE(VLOOKUP(CONCATENATE(A670,"-",B670,"-",D670,"-",F670),'Activités par classe-leçon-nat'!G:H,2,0)," - ",E670)</f>
        <v>Apprendre à écrire l'addition en ligne sur des additions mentales moyennes (inférieur à 50) - Formalisation</v>
      </c>
      <c r="J670" s="48">
        <f>VLOOKUP(CONCATENATE($A670,"-",$B670,"-",$D670,"-",$F670),'Activités par classe-leçon-nat'!G:J,3,0)</f>
        <v>0</v>
      </c>
      <c r="K670" s="48" t="str">
        <f>VLOOKUP(G670,'Type Exo'!A:C,3,0)</f>
        <v>Un exercice de type QCM (question alternative / trouver l'intrus)</v>
      </c>
      <c r="L670" s="48"/>
      <c r="M670" s="48">
        <f>IF(NOT(ISNA(VLOOKUP(CONCATENATE($H670,"-",$G670),'Question ClasseLeçonActTyprep'!$I:$L,4,0))), VLOOKUP(CONCATENATE($H670,"-",$G670),'Question ClasseLeçonActTyprep'!$I:$L,4,0), IF(NOT(ISNA(VLOOKUP(CONCATENATE(MID($H670,1,LEN($H670)-2),"--*",$G670),'Question ClasseLeçonActTyprep'!$I:$L,4,0))), VLOOKUP(CONCATENATE(MID($H670,1,LEN($H670)-2),"--*",$G670),'Question ClasseLeçonActTyprep'!$I:$L,4,0), IF(NOT(ISNA(VLOOKUP(CONCATENATE(MID($H670,1,LEN($H670)-4),"---*",$G670),'Question ClasseLeçonActTyprep'!$I:$L,4,0))), VLOOKUP(CONCATENATE(MID($H670,1,LEN($H670)-4),"---*",$G670),'Question ClasseLeçonActTyprep'!$I:$L,4,0), IF(NOT(ISNA(VLOOKUP(CONCATENATE(MID($H670,1,LEN($H670)-5),"----*",$G670),'Question ClasseLeçonActTyprep'!$I:$L,4,0))), VLOOKUP(CONCATENATE(MID($H670,1,LEN($H670)-6),"----*",$G670),'Question ClasseLeçonActTyprep'!$I:$L,4,0), 0))))</f>
        <v>0</v>
      </c>
      <c r="N670" s="86">
        <f t="shared" si="42"/>
        <v>0</v>
      </c>
      <c r="O670" s="93" t="str">
        <f t="shared" si="43"/>
        <v>INSERT INTO `activite_clnt` (nom, description, objectif, consigne, typrep, num_activite, fk_classe_id, fk_lesson_id, fk_natureactiv_id) VALUES ('Apprendre à écrire l''addition en ligne sur des additions mentales moyennes (inférieur à 50) - Formalisation', 'Un exercice de type QCM (question alternative / trouver l''intrus)', '0', '', 'Q2', '3', 'CP', 'AD3', 'F');</v>
      </c>
    </row>
    <row r="671" spans="1:15" s="6" customFormat="1" ht="58" x14ac:dyDescent="0.35">
      <c r="A671" s="12" t="s">
        <v>77</v>
      </c>
      <c r="B671" s="85" t="s">
        <v>829</v>
      </c>
      <c r="C671" s="9" t="str">
        <f t="shared" si="40"/>
        <v>CP-AD3</v>
      </c>
      <c r="D671" s="85" t="s">
        <v>640</v>
      </c>
      <c r="E671" s="85" t="str">
        <f>VLOOKUP(D671,'Phase apprent &amp; Nature activ'!A$11:B$14,2,0)</f>
        <v>Formalisation</v>
      </c>
      <c r="F671" s="85">
        <v>3</v>
      </c>
      <c r="G671" s="85" t="s">
        <v>628</v>
      </c>
      <c r="H671" s="85" t="str">
        <f t="shared" si="41"/>
        <v>CP-AD3-F-3-P</v>
      </c>
      <c r="I671" s="48" t="str">
        <f>CONCATENATE(VLOOKUP(CONCATENATE(A671,"-",B671,"-",D671,"-",F671),'Activités par classe-leçon-nat'!G:H,2,0)," - ",E671)</f>
        <v>Apprendre à écrire l'addition en ligne sur des additions mentales moyennes (inférieur à 50) - Formalisation</v>
      </c>
      <c r="J671" s="48">
        <f>VLOOKUP(CONCATENATE($A671,"-",$B671,"-",$D671,"-",$F671),'Activités par classe-leçon-nat'!G:J,3,0)</f>
        <v>0</v>
      </c>
      <c r="K671" s="48" t="str">
        <f>VLOOKUP(G671,'Type Exo'!A:C,3,0)</f>
        <v>Un exercice où il faut relier des items entre eux par paire</v>
      </c>
      <c r="L671" s="48"/>
      <c r="M671" s="48">
        <f>IF(NOT(ISNA(VLOOKUP(CONCATENATE($H671,"-",$G671),'Question ClasseLeçonActTyprep'!$I:$L,4,0))), VLOOKUP(CONCATENATE($H671,"-",$G671),'Question ClasseLeçonActTyprep'!$I:$L,4,0), IF(NOT(ISNA(VLOOKUP(CONCATENATE(MID($H671,1,LEN($H671)-2),"--*",$G671),'Question ClasseLeçonActTyprep'!$I:$L,4,0))), VLOOKUP(CONCATENATE(MID($H671,1,LEN($H671)-2),"--*",$G671),'Question ClasseLeçonActTyprep'!$I:$L,4,0), IF(NOT(ISNA(VLOOKUP(CONCATENATE(MID($H671,1,LEN($H671)-4),"---*",$G671),'Question ClasseLeçonActTyprep'!$I:$L,4,0))), VLOOKUP(CONCATENATE(MID($H671,1,LEN($H671)-4),"---*",$G671),'Question ClasseLeçonActTyprep'!$I:$L,4,0), IF(NOT(ISNA(VLOOKUP(CONCATENATE(MID($H671,1,LEN($H671)-5),"----*",$G671),'Question ClasseLeçonActTyprep'!$I:$L,4,0))), VLOOKUP(CONCATENATE(MID($H671,1,LEN($H671)-6),"----*",$G671),'Question ClasseLeçonActTyprep'!$I:$L,4,0), 0))))</f>
        <v>0</v>
      </c>
      <c r="N671" s="86">
        <f t="shared" si="42"/>
        <v>0</v>
      </c>
      <c r="O671" s="93" t="str">
        <f t="shared" si="43"/>
        <v>INSERT INTO `activite_clnt` (nom, description, objectif, consigne, typrep, num_activite, fk_classe_id, fk_lesson_id, fk_natureactiv_id) VALUES ('Apprendre à écrire l''addition en ligne sur des additions mentales moyennes (inférieur à 50) - Formalisation', 'Un exercice où il faut relier des items entre eux par paire', '0', '', 'P', '3', 'CP', 'AD3', 'F');</v>
      </c>
    </row>
    <row r="672" spans="1:15" s="6" customFormat="1" ht="43.5" x14ac:dyDescent="0.35">
      <c r="A672" s="12" t="s">
        <v>77</v>
      </c>
      <c r="B672" s="85" t="s">
        <v>829</v>
      </c>
      <c r="C672" s="9" t="str">
        <f t="shared" si="40"/>
        <v>CP-AD3</v>
      </c>
      <c r="D672" s="85" t="s">
        <v>640</v>
      </c>
      <c r="E672" s="85" t="str">
        <f>VLOOKUP(D672,'Phase apprent &amp; Nature activ'!A$11:B$14,2,0)</f>
        <v>Formalisation</v>
      </c>
      <c r="F672" s="85">
        <v>3</v>
      </c>
      <c r="G672" s="85" t="s">
        <v>87</v>
      </c>
      <c r="H672" s="85" t="str">
        <f t="shared" si="41"/>
        <v>CP-AD3-F-3-M</v>
      </c>
      <c r="I672" s="48" t="str">
        <f>CONCATENATE(VLOOKUP(CONCATENATE(A672,"-",B672,"-",D672,"-",F672),'Activités par classe-leçon-nat'!G:H,2,0)," - ",E672)</f>
        <v>Apprendre à écrire l'addition en ligne sur des additions mentales moyennes (inférieur à 50) - Formalisation</v>
      </c>
      <c r="J672" s="48">
        <f>VLOOKUP(CONCATENATE($A672,"-",$B672,"-",$D672,"-",$F672),'Activités par classe-leçon-nat'!G:J,3,0)</f>
        <v>0</v>
      </c>
      <c r="K672" s="48" t="str">
        <f>VLOOKUP(G672,'Type Exo'!A:C,3,0)</f>
        <v>Un exercice de type Memory</v>
      </c>
      <c r="L672" s="48"/>
      <c r="M672" s="48">
        <f>IF(NOT(ISNA(VLOOKUP(CONCATENATE($H672,"-",$G672),'Question ClasseLeçonActTyprep'!$I:$L,4,0))), VLOOKUP(CONCATENATE($H672,"-",$G672),'Question ClasseLeçonActTyprep'!$I:$L,4,0), IF(NOT(ISNA(VLOOKUP(CONCATENATE(MID($H672,1,LEN($H672)-2),"--*",$G672),'Question ClasseLeçonActTyprep'!$I:$L,4,0))), VLOOKUP(CONCATENATE(MID($H672,1,LEN($H672)-2),"--*",$G672),'Question ClasseLeçonActTyprep'!$I:$L,4,0), IF(NOT(ISNA(VLOOKUP(CONCATENATE(MID($H672,1,LEN($H672)-4),"---*",$G672),'Question ClasseLeçonActTyprep'!$I:$L,4,0))), VLOOKUP(CONCATENATE(MID($H672,1,LEN($H672)-4),"---*",$G672),'Question ClasseLeçonActTyprep'!$I:$L,4,0), IF(NOT(ISNA(VLOOKUP(CONCATENATE(MID($H672,1,LEN($H672)-5),"----*",$G672),'Question ClasseLeçonActTyprep'!$I:$L,4,0))), VLOOKUP(CONCATENATE(MID($H672,1,LEN($H672)-6),"----*",$G672),'Question ClasseLeçonActTyprep'!$I:$L,4,0), 0))))</f>
        <v>0</v>
      </c>
      <c r="N672" s="86">
        <f t="shared" si="42"/>
        <v>0</v>
      </c>
      <c r="O672" s="93" t="str">
        <f t="shared" si="43"/>
        <v>INSERT INTO `activite_clnt` (nom, description, objectif, consigne, typrep, num_activite, fk_classe_id, fk_lesson_id, fk_natureactiv_id) VALUES ('Apprendre à écrire l''addition en ligne sur des additions mentales moyennes (inférieur à 50) - Formalisation', 'Un exercice de type Memory', '0', '', 'M', '3', 'CP', 'AD3', 'F');</v>
      </c>
    </row>
    <row r="673" spans="1:15" s="6" customFormat="1" ht="43.5" x14ac:dyDescent="0.35">
      <c r="A673" s="12" t="s">
        <v>77</v>
      </c>
      <c r="B673" s="85" t="s">
        <v>829</v>
      </c>
      <c r="C673" s="9" t="str">
        <f t="shared" si="40"/>
        <v>CP-AD3</v>
      </c>
      <c r="D673" s="85" t="s">
        <v>640</v>
      </c>
      <c r="E673" s="85" t="str">
        <f>VLOOKUP(D673,'Phase apprent &amp; Nature activ'!A$11:B$14,2,0)</f>
        <v>Formalisation</v>
      </c>
      <c r="F673" s="85">
        <v>3</v>
      </c>
      <c r="G673" s="85" t="s">
        <v>835</v>
      </c>
      <c r="H673" s="85" t="str">
        <f t="shared" si="41"/>
        <v>CP-AD3-F-3-T</v>
      </c>
      <c r="I673" s="48" t="str">
        <f>CONCATENATE(VLOOKUP(CONCATENATE(A673,"-",B673,"-",D673,"-",F673),'Activités par classe-leçon-nat'!G:H,2,0)," - ",E673)</f>
        <v>Apprendre à écrire l'addition en ligne sur des additions mentales moyennes (inférieur à 50) - Formalisation</v>
      </c>
      <c r="J673" s="48">
        <f>VLOOKUP(CONCATENATE($A673,"-",$B673,"-",$D673,"-",$F673),'Activités par classe-leçon-nat'!G:J,3,0)</f>
        <v>0</v>
      </c>
      <c r="K673" s="48" t="str">
        <f>VLOOKUP(G673,'Type Exo'!A:C,3,0)</f>
        <v>Un exercice à trous</v>
      </c>
      <c r="L673" s="48"/>
      <c r="M673" s="48">
        <f>IF(NOT(ISNA(VLOOKUP(CONCATENATE($H673,"-",$G673),'Question ClasseLeçonActTyprep'!$I:$L,4,0))), VLOOKUP(CONCATENATE($H673,"-",$G673),'Question ClasseLeçonActTyprep'!$I:$L,4,0), IF(NOT(ISNA(VLOOKUP(CONCATENATE(MID($H673,1,LEN($H673)-2),"--*",$G673),'Question ClasseLeçonActTyprep'!$I:$L,4,0))), VLOOKUP(CONCATENATE(MID($H673,1,LEN($H673)-2),"--*",$G673),'Question ClasseLeçonActTyprep'!$I:$L,4,0), IF(NOT(ISNA(VLOOKUP(CONCATENATE(MID($H673,1,LEN($H673)-4),"---*",$G673),'Question ClasseLeçonActTyprep'!$I:$L,4,0))), VLOOKUP(CONCATENATE(MID($H673,1,LEN($H673)-4),"---*",$G673),'Question ClasseLeçonActTyprep'!$I:$L,4,0), IF(NOT(ISNA(VLOOKUP(CONCATENATE(MID($H673,1,LEN($H673)-5),"----*",$G673),'Question ClasseLeçonActTyprep'!$I:$L,4,0))), VLOOKUP(CONCATENATE(MID($H673,1,LEN($H673)-6),"----*",$G673),'Question ClasseLeçonActTyprep'!$I:$L,4,0), 0))))</f>
        <v>0</v>
      </c>
      <c r="N673" s="86">
        <f t="shared" si="42"/>
        <v>0</v>
      </c>
      <c r="O673" s="93" t="str">
        <f t="shared" si="43"/>
        <v>INSERT INTO `activite_clnt` (nom, description, objectif, consigne, typrep, num_activite, fk_classe_id, fk_lesson_id, fk_natureactiv_id) VALUES ('Apprendre à écrire l''addition en ligne sur des additions mentales moyennes (inférieur à 50) - Formalisation', 'Un exercice à trous', '0', '', 'T', '3', 'CP', 'AD3', 'F');</v>
      </c>
    </row>
    <row r="674" spans="1:15" s="6" customFormat="1" ht="58" x14ac:dyDescent="0.35">
      <c r="A674" s="12" t="s">
        <v>77</v>
      </c>
      <c r="B674" s="85" t="s">
        <v>829</v>
      </c>
      <c r="C674" s="9" t="str">
        <f t="shared" si="40"/>
        <v>CP-AD3</v>
      </c>
      <c r="D674" s="85" t="s">
        <v>640</v>
      </c>
      <c r="E674" s="85" t="str">
        <f>VLOOKUP(D674,'Phase apprent &amp; Nature activ'!A$11:B$14,2,0)</f>
        <v>Formalisation</v>
      </c>
      <c r="F674" s="85">
        <v>4</v>
      </c>
      <c r="G674" s="85" t="s">
        <v>735</v>
      </c>
      <c r="H674" s="85" t="str">
        <f t="shared" si="41"/>
        <v>CP-AD3-F-4-B1</v>
      </c>
      <c r="I674" s="48" t="str">
        <f>CONCATENATE(VLOOKUP(CONCATENATE(A674,"-",B674,"-",D674,"-",F674),'Activités par classe-leçon-nat'!G:H,2,0)," - ",E674)</f>
        <v>Apprendre à écrire l'addition en ligne sur des additions mentales complexes (inférieur à 100) - Formalisation</v>
      </c>
      <c r="J674" s="48">
        <f>VLOOKUP(CONCATENATE($A674,"-",$B674,"-",$D674,"-",$F674),'Activités par classe-leçon-nat'!G:J,3,0)</f>
        <v>0</v>
      </c>
      <c r="K674" s="48" t="str">
        <f>VLOOKUP(G674,'Type Exo'!A:C,3,0)</f>
        <v>Exercice où il faut trouver la bonne réponse parmi 2 possibles</v>
      </c>
      <c r="L674" s="48"/>
      <c r="M674" s="48">
        <f>IF(NOT(ISNA(VLOOKUP(CONCATENATE($H674,"-",$G674),'Question ClasseLeçonActTyprep'!$I:$L,4,0))), VLOOKUP(CONCATENATE($H674,"-",$G674),'Question ClasseLeçonActTyprep'!$I:$L,4,0), IF(NOT(ISNA(VLOOKUP(CONCATENATE(MID($H674,1,LEN($H674)-2),"--*",$G674),'Question ClasseLeçonActTyprep'!$I:$L,4,0))), VLOOKUP(CONCATENATE(MID($H674,1,LEN($H674)-2),"--*",$G674),'Question ClasseLeçonActTyprep'!$I:$L,4,0), IF(NOT(ISNA(VLOOKUP(CONCATENATE(MID($H674,1,LEN($H674)-4),"---*",$G674),'Question ClasseLeçonActTyprep'!$I:$L,4,0))), VLOOKUP(CONCATENATE(MID($H674,1,LEN($H674)-4),"---*",$G674),'Question ClasseLeçonActTyprep'!$I:$L,4,0), IF(NOT(ISNA(VLOOKUP(CONCATENATE(MID($H674,1,LEN($H674)-5),"----*",$G674),'Question ClasseLeçonActTyprep'!$I:$L,4,0))), VLOOKUP(CONCATENATE(MID($H674,1,LEN($H674)-6),"----*",$G674),'Question ClasseLeçonActTyprep'!$I:$L,4,0), 0))))</f>
        <v>0</v>
      </c>
      <c r="N674" s="86">
        <f t="shared" si="42"/>
        <v>0</v>
      </c>
      <c r="O674" s="93" t="str">
        <f t="shared" si="43"/>
        <v>INSERT INTO `activite_clnt` (nom, description, objectif, consigne, typrep, num_activite, fk_classe_id, fk_lesson_id, fk_natureactiv_id) VALUES ('Apprendre à écrire l''addition en ligne sur des additions mentales complexes (inférieur à 100) - Formalisation', 'Exercice où il faut trouver la bonne réponse parmi 2 possibles', '0', '', 'B1', '4', 'CP', 'AD3', 'F');</v>
      </c>
    </row>
    <row r="675" spans="1:15" s="6" customFormat="1" ht="58" x14ac:dyDescent="0.35">
      <c r="A675" s="12" t="s">
        <v>77</v>
      </c>
      <c r="B675" s="85" t="s">
        <v>829</v>
      </c>
      <c r="C675" s="9" t="str">
        <f t="shared" si="40"/>
        <v>CP-AD3</v>
      </c>
      <c r="D675" s="85" t="s">
        <v>640</v>
      </c>
      <c r="E675" s="85" t="str">
        <f>VLOOKUP(D675,'Phase apprent &amp; Nature activ'!A$11:B$14,2,0)</f>
        <v>Formalisation</v>
      </c>
      <c r="F675" s="85">
        <v>4</v>
      </c>
      <c r="G675" s="85" t="s">
        <v>951</v>
      </c>
      <c r="H675" s="85" t="str">
        <f t="shared" si="41"/>
        <v>CP-AD3-F-4-B2</v>
      </c>
      <c r="I675" s="48" t="str">
        <f>CONCATENATE(VLOOKUP(CONCATENATE(A675,"-",B675,"-",D675,"-",F675),'Activités par classe-leçon-nat'!G:H,2,0)," - ",E675)</f>
        <v>Apprendre à écrire l'addition en ligne sur des additions mentales complexes (inférieur à 100) - Formalisation</v>
      </c>
      <c r="J675" s="48">
        <f>VLOOKUP(CONCATENATE($A675,"-",$B675,"-",$D675,"-",$F675),'Activités par classe-leçon-nat'!G:J,3,0)</f>
        <v>0</v>
      </c>
      <c r="K675" s="48" t="str">
        <f>VLOOKUP(G675,'Type Exo'!A:C,3,0)</f>
        <v>Exercice où il faut trouver la bonne réponse parmi 2 possibles (question alternative)</v>
      </c>
      <c r="L675" s="48"/>
      <c r="M675" s="48">
        <f>IF(NOT(ISNA(VLOOKUP(CONCATENATE($H675,"-",$G675),'Question ClasseLeçonActTyprep'!$I:$L,4,0))), VLOOKUP(CONCATENATE($H675,"-",$G675),'Question ClasseLeçonActTyprep'!$I:$L,4,0), IF(NOT(ISNA(VLOOKUP(CONCATENATE(MID($H675,1,LEN($H675)-2),"--*",$G675),'Question ClasseLeçonActTyprep'!$I:$L,4,0))), VLOOKUP(CONCATENATE(MID($H675,1,LEN($H675)-2),"--*",$G675),'Question ClasseLeçonActTyprep'!$I:$L,4,0), IF(NOT(ISNA(VLOOKUP(CONCATENATE(MID($H675,1,LEN($H675)-4),"---*",$G675),'Question ClasseLeçonActTyprep'!$I:$L,4,0))), VLOOKUP(CONCATENATE(MID($H675,1,LEN($H675)-4),"---*",$G675),'Question ClasseLeçonActTyprep'!$I:$L,4,0), IF(NOT(ISNA(VLOOKUP(CONCATENATE(MID($H675,1,LEN($H675)-5),"----*",$G675),'Question ClasseLeçonActTyprep'!$I:$L,4,0))), VLOOKUP(CONCATENATE(MID($H675,1,LEN($H675)-6),"----*",$G675),'Question ClasseLeçonActTyprep'!$I:$L,4,0), 0))))</f>
        <v>0</v>
      </c>
      <c r="N675" s="86">
        <f t="shared" si="42"/>
        <v>0</v>
      </c>
      <c r="O675" s="93" t="str">
        <f t="shared" si="43"/>
        <v>INSERT INTO `activite_clnt` (nom, description, objectif, consigne, typrep, num_activite, fk_classe_id, fk_lesson_id, fk_natureactiv_id) VALUES ('Apprendre à écrire l''addition en ligne sur des additions mentales complexes (inférieur à 100) - Formalisation', 'Exercice où il faut trouver la bonne réponse parmi 2 possibles (question alternative)', '0', '', 'B2', '4', 'CP', 'AD3', 'F');</v>
      </c>
    </row>
    <row r="676" spans="1:15" s="6" customFormat="1" ht="43.5" x14ac:dyDescent="0.35">
      <c r="A676" s="12" t="s">
        <v>77</v>
      </c>
      <c r="B676" s="85" t="s">
        <v>829</v>
      </c>
      <c r="C676" s="9" t="str">
        <f t="shared" si="40"/>
        <v>CP-AD3</v>
      </c>
      <c r="D676" s="85" t="s">
        <v>640</v>
      </c>
      <c r="E676" s="85" t="str">
        <f>VLOOKUP(D676,'Phase apprent &amp; Nature activ'!A$11:B$14,2,0)</f>
        <v>Formalisation</v>
      </c>
      <c r="F676" s="85">
        <v>4</v>
      </c>
      <c r="G676" s="85" t="s">
        <v>952</v>
      </c>
      <c r="H676" s="85" t="str">
        <f t="shared" si="41"/>
        <v>CP-AD3-F-4-Q1</v>
      </c>
      <c r="I676" s="48" t="str">
        <f>CONCATENATE(VLOOKUP(CONCATENATE(A676,"-",B676,"-",D676,"-",F676),'Activités par classe-leçon-nat'!G:H,2,0)," - ",E676)</f>
        <v>Apprendre à écrire l'addition en ligne sur des additions mentales complexes (inférieur à 100) - Formalisation</v>
      </c>
      <c r="J676" s="48">
        <f>VLOOKUP(CONCATENATE($A676,"-",$B676,"-",$D676,"-",$F676),'Activités par classe-leçon-nat'!G:J,3,0)</f>
        <v>0</v>
      </c>
      <c r="K676" s="48" t="str">
        <f>VLOOKUP(G676,'Type Exo'!A:C,3,0)</f>
        <v>Un exercice de type QCM</v>
      </c>
      <c r="L676" s="48"/>
      <c r="M676" s="48">
        <f>IF(NOT(ISNA(VLOOKUP(CONCATENATE($H676,"-",$G676),'Question ClasseLeçonActTyprep'!$I:$L,4,0))), VLOOKUP(CONCATENATE($H676,"-",$G676),'Question ClasseLeçonActTyprep'!$I:$L,4,0), IF(NOT(ISNA(VLOOKUP(CONCATENATE(MID($H676,1,LEN($H676)-2),"--*",$G676),'Question ClasseLeçonActTyprep'!$I:$L,4,0))), VLOOKUP(CONCATENATE(MID($H676,1,LEN($H676)-2),"--*",$G676),'Question ClasseLeçonActTyprep'!$I:$L,4,0), IF(NOT(ISNA(VLOOKUP(CONCATENATE(MID($H676,1,LEN($H676)-4),"---*",$G676),'Question ClasseLeçonActTyprep'!$I:$L,4,0))), VLOOKUP(CONCATENATE(MID($H676,1,LEN($H676)-4),"---*",$G676),'Question ClasseLeçonActTyprep'!$I:$L,4,0), IF(NOT(ISNA(VLOOKUP(CONCATENATE(MID($H676,1,LEN($H676)-5),"----*",$G676),'Question ClasseLeçonActTyprep'!$I:$L,4,0))), VLOOKUP(CONCATENATE(MID($H676,1,LEN($H676)-6),"----*",$G676),'Question ClasseLeçonActTyprep'!$I:$L,4,0), 0))))</f>
        <v>0</v>
      </c>
      <c r="N676" s="86">
        <f t="shared" si="42"/>
        <v>0</v>
      </c>
      <c r="O676" s="93" t="str">
        <f t="shared" si="43"/>
        <v>INSERT INTO `activite_clnt` (nom, description, objectif, consigne, typrep, num_activite, fk_classe_id, fk_lesson_id, fk_natureactiv_id) VALUES ('Apprendre à écrire l''addition en ligne sur des additions mentales complexes (inférieur à 100) - Formalisation', 'Un exercice de type QCM', '0', '', 'Q1', '4', 'CP', 'AD3', 'F');</v>
      </c>
    </row>
    <row r="677" spans="1:15" s="6" customFormat="1" ht="58" x14ac:dyDescent="0.35">
      <c r="A677" s="12" t="s">
        <v>77</v>
      </c>
      <c r="B677" s="85" t="s">
        <v>829</v>
      </c>
      <c r="C677" s="9" t="str">
        <f t="shared" si="40"/>
        <v>CP-AD3</v>
      </c>
      <c r="D677" s="85" t="s">
        <v>640</v>
      </c>
      <c r="E677" s="85" t="str">
        <f>VLOOKUP(D677,'Phase apprent &amp; Nature activ'!A$11:B$14,2,0)</f>
        <v>Formalisation</v>
      </c>
      <c r="F677" s="85">
        <v>4</v>
      </c>
      <c r="G677" s="85" t="s">
        <v>953</v>
      </c>
      <c r="H677" s="85" t="str">
        <f t="shared" si="41"/>
        <v>CP-AD3-F-4-Q2</v>
      </c>
      <c r="I677" s="48" t="str">
        <f>CONCATENATE(VLOOKUP(CONCATENATE(A677,"-",B677,"-",D677,"-",F677),'Activités par classe-leçon-nat'!G:H,2,0)," - ",E677)</f>
        <v>Apprendre à écrire l'addition en ligne sur des additions mentales complexes (inférieur à 100) - Formalisation</v>
      </c>
      <c r="J677" s="48">
        <f>VLOOKUP(CONCATENATE($A677,"-",$B677,"-",$D677,"-",$F677),'Activités par classe-leçon-nat'!G:J,3,0)</f>
        <v>0</v>
      </c>
      <c r="K677" s="48" t="str">
        <f>VLOOKUP(G677,'Type Exo'!A:C,3,0)</f>
        <v>Un exercice de type QCM (question alternative / trouver l'intrus)</v>
      </c>
      <c r="L677" s="48"/>
      <c r="M677" s="48">
        <f>IF(NOT(ISNA(VLOOKUP(CONCATENATE($H677,"-",$G677),'Question ClasseLeçonActTyprep'!$I:$L,4,0))), VLOOKUP(CONCATENATE($H677,"-",$G677),'Question ClasseLeçonActTyprep'!$I:$L,4,0), IF(NOT(ISNA(VLOOKUP(CONCATENATE(MID($H677,1,LEN($H677)-2),"--*",$G677),'Question ClasseLeçonActTyprep'!$I:$L,4,0))), VLOOKUP(CONCATENATE(MID($H677,1,LEN($H677)-2),"--*",$G677),'Question ClasseLeçonActTyprep'!$I:$L,4,0), IF(NOT(ISNA(VLOOKUP(CONCATENATE(MID($H677,1,LEN($H677)-4),"---*",$G677),'Question ClasseLeçonActTyprep'!$I:$L,4,0))), VLOOKUP(CONCATENATE(MID($H677,1,LEN($H677)-4),"---*",$G677),'Question ClasseLeçonActTyprep'!$I:$L,4,0), IF(NOT(ISNA(VLOOKUP(CONCATENATE(MID($H677,1,LEN($H677)-5),"----*",$G677),'Question ClasseLeçonActTyprep'!$I:$L,4,0))), VLOOKUP(CONCATENATE(MID($H677,1,LEN($H677)-6),"----*",$G677),'Question ClasseLeçonActTyprep'!$I:$L,4,0), 0))))</f>
        <v>0</v>
      </c>
      <c r="N677" s="86">
        <f t="shared" si="42"/>
        <v>0</v>
      </c>
      <c r="O677" s="93" t="str">
        <f t="shared" si="43"/>
        <v>INSERT INTO `activite_clnt` (nom, description, objectif, consigne, typrep, num_activite, fk_classe_id, fk_lesson_id, fk_natureactiv_id) VALUES ('Apprendre à écrire l''addition en ligne sur des additions mentales complexes (inférieur à 100) - Formalisation', 'Un exercice de type QCM (question alternative / trouver l''intrus)', '0', '', 'Q2', '4', 'CP', 'AD3', 'F');</v>
      </c>
    </row>
    <row r="678" spans="1:15" s="6" customFormat="1" ht="58" x14ac:dyDescent="0.35">
      <c r="A678" s="12" t="s">
        <v>77</v>
      </c>
      <c r="B678" s="85" t="s">
        <v>829</v>
      </c>
      <c r="C678" s="9" t="str">
        <f t="shared" si="40"/>
        <v>CP-AD3</v>
      </c>
      <c r="D678" s="85" t="s">
        <v>640</v>
      </c>
      <c r="E678" s="85" t="str">
        <f>VLOOKUP(D678,'Phase apprent &amp; Nature activ'!A$11:B$14,2,0)</f>
        <v>Formalisation</v>
      </c>
      <c r="F678" s="85">
        <v>4</v>
      </c>
      <c r="G678" s="85" t="s">
        <v>628</v>
      </c>
      <c r="H678" s="85" t="str">
        <f t="shared" si="41"/>
        <v>CP-AD3-F-4-P</v>
      </c>
      <c r="I678" s="48" t="str">
        <f>CONCATENATE(VLOOKUP(CONCATENATE(A678,"-",B678,"-",D678,"-",F678),'Activités par classe-leçon-nat'!G:H,2,0)," - ",E678)</f>
        <v>Apprendre à écrire l'addition en ligne sur des additions mentales complexes (inférieur à 100) - Formalisation</v>
      </c>
      <c r="J678" s="48">
        <f>VLOOKUP(CONCATENATE($A678,"-",$B678,"-",$D678,"-",$F678),'Activités par classe-leçon-nat'!G:J,3,0)</f>
        <v>0</v>
      </c>
      <c r="K678" s="48" t="str">
        <f>VLOOKUP(G678,'Type Exo'!A:C,3,0)</f>
        <v>Un exercice où il faut relier des items entre eux par paire</v>
      </c>
      <c r="L678" s="48"/>
      <c r="M678" s="48">
        <f>IF(NOT(ISNA(VLOOKUP(CONCATENATE($H678,"-",$G678),'Question ClasseLeçonActTyprep'!$I:$L,4,0))), VLOOKUP(CONCATENATE($H678,"-",$G678),'Question ClasseLeçonActTyprep'!$I:$L,4,0), IF(NOT(ISNA(VLOOKUP(CONCATENATE(MID($H678,1,LEN($H678)-2),"--*",$G678),'Question ClasseLeçonActTyprep'!$I:$L,4,0))), VLOOKUP(CONCATENATE(MID($H678,1,LEN($H678)-2),"--*",$G678),'Question ClasseLeçonActTyprep'!$I:$L,4,0), IF(NOT(ISNA(VLOOKUP(CONCATENATE(MID($H678,1,LEN($H678)-4),"---*",$G678),'Question ClasseLeçonActTyprep'!$I:$L,4,0))), VLOOKUP(CONCATENATE(MID($H678,1,LEN($H678)-4),"---*",$G678),'Question ClasseLeçonActTyprep'!$I:$L,4,0), IF(NOT(ISNA(VLOOKUP(CONCATENATE(MID($H678,1,LEN($H678)-5),"----*",$G678),'Question ClasseLeçonActTyprep'!$I:$L,4,0))), VLOOKUP(CONCATENATE(MID($H678,1,LEN($H678)-6),"----*",$G678),'Question ClasseLeçonActTyprep'!$I:$L,4,0), 0))))</f>
        <v>0</v>
      </c>
      <c r="N678" s="86">
        <f t="shared" si="42"/>
        <v>0</v>
      </c>
      <c r="O678" s="93" t="str">
        <f t="shared" si="43"/>
        <v>INSERT INTO `activite_clnt` (nom, description, objectif, consigne, typrep, num_activite, fk_classe_id, fk_lesson_id, fk_natureactiv_id) VALUES ('Apprendre à écrire l''addition en ligne sur des additions mentales complexes (inférieur à 100) - Formalisation', 'Un exercice où il faut relier des items entre eux par paire', '0', '', 'P', '4', 'CP', 'AD3', 'F');</v>
      </c>
    </row>
    <row r="679" spans="1:15" s="6" customFormat="1" ht="43.5" x14ac:dyDescent="0.35">
      <c r="A679" s="12" t="s">
        <v>77</v>
      </c>
      <c r="B679" s="85" t="s">
        <v>829</v>
      </c>
      <c r="C679" s="9" t="str">
        <f t="shared" si="40"/>
        <v>CP-AD3</v>
      </c>
      <c r="D679" s="85" t="s">
        <v>640</v>
      </c>
      <c r="E679" s="85" t="str">
        <f>VLOOKUP(D679,'Phase apprent &amp; Nature activ'!A$11:B$14,2,0)</f>
        <v>Formalisation</v>
      </c>
      <c r="F679" s="85">
        <v>4</v>
      </c>
      <c r="G679" s="85" t="s">
        <v>87</v>
      </c>
      <c r="H679" s="85" t="str">
        <f t="shared" si="41"/>
        <v>CP-AD3-F-4-M</v>
      </c>
      <c r="I679" s="48" t="str">
        <f>CONCATENATE(VLOOKUP(CONCATENATE(A679,"-",B679,"-",D679,"-",F679),'Activités par classe-leçon-nat'!G:H,2,0)," - ",E679)</f>
        <v>Apprendre à écrire l'addition en ligne sur des additions mentales complexes (inférieur à 100) - Formalisation</v>
      </c>
      <c r="J679" s="48">
        <f>VLOOKUP(CONCATENATE($A679,"-",$B679,"-",$D679,"-",$F679),'Activités par classe-leçon-nat'!G:J,3,0)</f>
        <v>0</v>
      </c>
      <c r="K679" s="48" t="str">
        <f>VLOOKUP(G679,'Type Exo'!A:C,3,0)</f>
        <v>Un exercice de type Memory</v>
      </c>
      <c r="L679" s="48"/>
      <c r="M679" s="48">
        <f>IF(NOT(ISNA(VLOOKUP(CONCATENATE($H679,"-",$G679),'Question ClasseLeçonActTyprep'!$I:$L,4,0))), VLOOKUP(CONCATENATE($H679,"-",$G679),'Question ClasseLeçonActTyprep'!$I:$L,4,0), IF(NOT(ISNA(VLOOKUP(CONCATENATE(MID($H679,1,LEN($H679)-2),"--*",$G679),'Question ClasseLeçonActTyprep'!$I:$L,4,0))), VLOOKUP(CONCATENATE(MID($H679,1,LEN($H679)-2),"--*",$G679),'Question ClasseLeçonActTyprep'!$I:$L,4,0), IF(NOT(ISNA(VLOOKUP(CONCATENATE(MID($H679,1,LEN($H679)-4),"---*",$G679),'Question ClasseLeçonActTyprep'!$I:$L,4,0))), VLOOKUP(CONCATENATE(MID($H679,1,LEN($H679)-4),"---*",$G679),'Question ClasseLeçonActTyprep'!$I:$L,4,0), IF(NOT(ISNA(VLOOKUP(CONCATENATE(MID($H679,1,LEN($H679)-5),"----*",$G679),'Question ClasseLeçonActTyprep'!$I:$L,4,0))), VLOOKUP(CONCATENATE(MID($H679,1,LEN($H679)-6),"----*",$G679),'Question ClasseLeçonActTyprep'!$I:$L,4,0), 0))))</f>
        <v>0</v>
      </c>
      <c r="N679" s="86">
        <f t="shared" si="42"/>
        <v>0</v>
      </c>
      <c r="O679" s="93" t="str">
        <f t="shared" si="43"/>
        <v>INSERT INTO `activite_clnt` (nom, description, objectif, consigne, typrep, num_activite, fk_classe_id, fk_lesson_id, fk_natureactiv_id) VALUES ('Apprendre à écrire l''addition en ligne sur des additions mentales complexes (inférieur à 100) - Formalisation', 'Un exercice de type Memory', '0', '', 'M', '4', 'CP', 'AD3', 'F');</v>
      </c>
    </row>
    <row r="680" spans="1:15" s="6" customFormat="1" ht="43.5" x14ac:dyDescent="0.35">
      <c r="A680" s="12" t="s">
        <v>77</v>
      </c>
      <c r="B680" s="85" t="s">
        <v>829</v>
      </c>
      <c r="C680" s="9" t="str">
        <f t="shared" si="40"/>
        <v>CP-AD3</v>
      </c>
      <c r="D680" s="85" t="s">
        <v>640</v>
      </c>
      <c r="E680" s="85" t="str">
        <f>VLOOKUP(D680,'Phase apprent &amp; Nature activ'!A$11:B$14,2,0)</f>
        <v>Formalisation</v>
      </c>
      <c r="F680" s="85">
        <v>4</v>
      </c>
      <c r="G680" s="85" t="s">
        <v>835</v>
      </c>
      <c r="H680" s="85" t="str">
        <f t="shared" si="41"/>
        <v>CP-AD3-F-4-T</v>
      </c>
      <c r="I680" s="48" t="str">
        <f>CONCATENATE(VLOOKUP(CONCATENATE(A680,"-",B680,"-",D680,"-",F680),'Activités par classe-leçon-nat'!G:H,2,0)," - ",E680)</f>
        <v>Apprendre à écrire l'addition en ligne sur des additions mentales complexes (inférieur à 100) - Formalisation</v>
      </c>
      <c r="J680" s="48">
        <f>VLOOKUP(CONCATENATE($A680,"-",$B680,"-",$D680,"-",$F680),'Activités par classe-leçon-nat'!G:J,3,0)</f>
        <v>0</v>
      </c>
      <c r="K680" s="48" t="str">
        <f>VLOOKUP(G680,'Type Exo'!A:C,3,0)</f>
        <v>Un exercice à trous</v>
      </c>
      <c r="L680" s="48"/>
      <c r="M680" s="48">
        <f>IF(NOT(ISNA(VLOOKUP(CONCATENATE($H680,"-",$G680),'Question ClasseLeçonActTyprep'!$I:$L,4,0))), VLOOKUP(CONCATENATE($H680,"-",$G680),'Question ClasseLeçonActTyprep'!$I:$L,4,0), IF(NOT(ISNA(VLOOKUP(CONCATENATE(MID($H680,1,LEN($H680)-2),"--*",$G680),'Question ClasseLeçonActTyprep'!$I:$L,4,0))), VLOOKUP(CONCATENATE(MID($H680,1,LEN($H680)-2),"--*",$G680),'Question ClasseLeçonActTyprep'!$I:$L,4,0), IF(NOT(ISNA(VLOOKUP(CONCATENATE(MID($H680,1,LEN($H680)-4),"---*",$G680),'Question ClasseLeçonActTyprep'!$I:$L,4,0))), VLOOKUP(CONCATENATE(MID($H680,1,LEN($H680)-4),"---*",$G680),'Question ClasseLeçonActTyprep'!$I:$L,4,0), IF(NOT(ISNA(VLOOKUP(CONCATENATE(MID($H680,1,LEN($H680)-5),"----*",$G680),'Question ClasseLeçonActTyprep'!$I:$L,4,0))), VLOOKUP(CONCATENATE(MID($H680,1,LEN($H680)-6),"----*",$G680),'Question ClasseLeçonActTyprep'!$I:$L,4,0), 0))))</f>
        <v>0</v>
      </c>
      <c r="N680" s="86">
        <f t="shared" si="42"/>
        <v>0</v>
      </c>
      <c r="O680" s="93" t="str">
        <f t="shared" si="43"/>
        <v>INSERT INTO `activite_clnt` (nom, description, objectif, consigne, typrep, num_activite, fk_classe_id, fk_lesson_id, fk_natureactiv_id) VALUES ('Apprendre à écrire l''addition en ligne sur des additions mentales complexes (inférieur à 100) - Formalisation', 'Un exercice à trous', '0', '', 'T', '4', 'CP', 'AD3', 'F');</v>
      </c>
    </row>
    <row r="681" spans="1:15" s="6" customFormat="1" ht="43.5" x14ac:dyDescent="0.35">
      <c r="A681" s="12" t="s">
        <v>77</v>
      </c>
      <c r="B681" s="85" t="s">
        <v>834</v>
      </c>
      <c r="C681" s="9" t="str">
        <f t="shared" si="40"/>
        <v>CP-AD4</v>
      </c>
      <c r="D681" s="85" t="s">
        <v>637</v>
      </c>
      <c r="E681" s="85" t="str">
        <f>VLOOKUP(D681,'Phase apprent &amp; Nature activ'!A$11:B$14,2,0)</f>
        <v>Introduction/Initiation</v>
      </c>
      <c r="F681" s="85">
        <v>4</v>
      </c>
      <c r="G681" s="85" t="s">
        <v>835</v>
      </c>
      <c r="H681" s="85" t="str">
        <f t="shared" si="41"/>
        <v>CP-AD4-I-4-T</v>
      </c>
      <c r="I681" s="48" t="str">
        <f>CONCATENATE(VLOOKUP(CONCATENATE(A681,"-",B681,"-",D681,"-",F681),'Activités par classe-leçon-nat'!G:H,2,0)," - ",E681)</f>
        <v>Apprendre à écrire l'addition en ligne sur des additions mentales complexes (inférieur à 100) - Introduction/Initiation</v>
      </c>
      <c r="J681" s="48">
        <f>VLOOKUP(CONCATENATE($A681,"-",$B681,"-",$D681,"-",$F681),'Activités par classe-leçon-nat'!G:J,3,0)</f>
        <v>0</v>
      </c>
      <c r="K681" s="48" t="str">
        <f>VLOOKUP(G681,'Type Exo'!A:C,3,0)</f>
        <v>Un exercice à trous</v>
      </c>
      <c r="L681" s="48"/>
      <c r="M681" s="48">
        <f>IF(NOT(ISNA(VLOOKUP(CONCATENATE($H681,"-",$G681),'Question ClasseLeçonActTyprep'!$I:$L,4,0))), VLOOKUP(CONCATENATE($H681,"-",$G681),'Question ClasseLeçonActTyprep'!$I:$L,4,0), IF(NOT(ISNA(VLOOKUP(CONCATENATE(MID($H681,1,LEN($H681)-2),"--*",$G681),'Question ClasseLeçonActTyprep'!$I:$L,4,0))), VLOOKUP(CONCATENATE(MID($H681,1,LEN($H681)-2),"--*",$G681),'Question ClasseLeçonActTyprep'!$I:$L,4,0), IF(NOT(ISNA(VLOOKUP(CONCATENATE(MID($H681,1,LEN($H681)-4),"---*",$G681),'Question ClasseLeçonActTyprep'!$I:$L,4,0))), VLOOKUP(CONCATENATE(MID($H681,1,LEN($H681)-4),"---*",$G681),'Question ClasseLeçonActTyprep'!$I:$L,4,0), IF(NOT(ISNA(VLOOKUP(CONCATENATE(MID($H681,1,LEN($H681)-5),"----*",$G681),'Question ClasseLeçonActTyprep'!$I:$L,4,0))), VLOOKUP(CONCATENATE(MID($H681,1,LEN($H681)-6),"----*",$G681),'Question ClasseLeçonActTyprep'!$I:$L,4,0), 0))))</f>
        <v>0</v>
      </c>
      <c r="N681" s="86">
        <f t="shared" si="42"/>
        <v>0</v>
      </c>
      <c r="O681" s="93" t="str">
        <f t="shared" si="43"/>
        <v>INSERT INTO `activite_clnt` (nom, description, objectif, consigne, typrep, num_activite, fk_classe_id, fk_lesson_id, fk_natureactiv_id) VALUES ('Apprendre à écrire l''addition en ligne sur des additions mentales complexes (inférieur à 100) - Introduction/Initiation', 'Un exercice à trous', '0', '', 'T', '4', 'CP', 'AD4', 'I');</v>
      </c>
    </row>
    <row r="682" spans="1:15" s="6" customFormat="1" ht="43.5" x14ac:dyDescent="0.35">
      <c r="A682" s="12" t="s">
        <v>77</v>
      </c>
      <c r="B682" s="85" t="s">
        <v>834</v>
      </c>
      <c r="C682" s="9" t="str">
        <f t="shared" si="40"/>
        <v>CP-AD4</v>
      </c>
      <c r="D682" s="85" t="s">
        <v>87</v>
      </c>
      <c r="E682" s="85" t="str">
        <f>VLOOKUP(D682,'Phase apprent &amp; Nature activ'!A$11:B$14,2,0)</f>
        <v>Manipulation/Entrainement</v>
      </c>
      <c r="F682" s="85">
        <v>4</v>
      </c>
      <c r="G682" s="85" t="s">
        <v>835</v>
      </c>
      <c r="H682" s="85" t="str">
        <f t="shared" si="41"/>
        <v>CP-AD4-M-4-T</v>
      </c>
      <c r="I682" s="48" t="str">
        <f>CONCATENATE(VLOOKUP(CONCATENATE(A682,"-",B682,"-",D682,"-",F682),'Activités par classe-leçon-nat'!G:H,2,0)," - ",E682)</f>
        <v>Apprendre à écrire l'addition en ligne sur des additions mentales complexes (inférieur à 100) - Manipulation/Entrainement</v>
      </c>
      <c r="J682" s="48">
        <f>VLOOKUP(CONCATENATE($A682,"-",$B682,"-",$D682,"-",$F682),'Activités par classe-leçon-nat'!G:J,3,0)</f>
        <v>0</v>
      </c>
      <c r="K682" s="48" t="str">
        <f>VLOOKUP(G682,'Type Exo'!A:C,3,0)</f>
        <v>Un exercice à trous</v>
      </c>
      <c r="L682" s="48"/>
      <c r="M682" s="48">
        <f>IF(NOT(ISNA(VLOOKUP(CONCATENATE($H682,"-",$G682),'Question ClasseLeçonActTyprep'!$I:$L,4,0))), VLOOKUP(CONCATENATE($H682,"-",$G682),'Question ClasseLeçonActTyprep'!$I:$L,4,0), IF(NOT(ISNA(VLOOKUP(CONCATENATE(MID($H682,1,LEN($H682)-2),"--*",$G682),'Question ClasseLeçonActTyprep'!$I:$L,4,0))), VLOOKUP(CONCATENATE(MID($H682,1,LEN($H682)-2),"--*",$G682),'Question ClasseLeçonActTyprep'!$I:$L,4,0), IF(NOT(ISNA(VLOOKUP(CONCATENATE(MID($H682,1,LEN($H682)-4),"---*",$G682),'Question ClasseLeçonActTyprep'!$I:$L,4,0))), VLOOKUP(CONCATENATE(MID($H682,1,LEN($H682)-4),"---*",$G682),'Question ClasseLeçonActTyprep'!$I:$L,4,0), IF(NOT(ISNA(VLOOKUP(CONCATENATE(MID($H682,1,LEN($H682)-5),"----*",$G682),'Question ClasseLeçonActTyprep'!$I:$L,4,0))), VLOOKUP(CONCATENATE(MID($H682,1,LEN($H682)-6),"----*",$G682),'Question ClasseLeçonActTyprep'!$I:$L,4,0), 0))))</f>
        <v>0</v>
      </c>
      <c r="N682" s="86">
        <f t="shared" si="42"/>
        <v>0</v>
      </c>
      <c r="O682" s="93" t="str">
        <f t="shared" si="43"/>
        <v>INSERT INTO `activite_clnt` (nom, description, objectif, consigne, typrep, num_activite, fk_classe_id, fk_lesson_id, fk_natureactiv_id) VALUES ('Apprendre à écrire l''addition en ligne sur des additions mentales complexes (inférieur à 100) - Manipulation/Entrainement', 'Un exercice à trous', '0', '', 'T', '4', 'CP', 'AD4', 'M');</v>
      </c>
    </row>
    <row r="683" spans="1:15" s="6" customFormat="1" ht="43.5" x14ac:dyDescent="0.35">
      <c r="A683" s="12" t="s">
        <v>77</v>
      </c>
      <c r="B683" s="85" t="s">
        <v>834</v>
      </c>
      <c r="C683" s="9" t="str">
        <f t="shared" si="40"/>
        <v>CP-AD4</v>
      </c>
      <c r="D683" s="85" t="s">
        <v>640</v>
      </c>
      <c r="E683" s="85" t="str">
        <f>VLOOKUP(D683,'Phase apprent &amp; Nature activ'!A$11:B$14,2,0)</f>
        <v>Formalisation</v>
      </c>
      <c r="F683" s="85">
        <v>4</v>
      </c>
      <c r="G683" s="85" t="s">
        <v>835</v>
      </c>
      <c r="H683" s="85" t="str">
        <f t="shared" si="41"/>
        <v>CP-AD4-F-4-T</v>
      </c>
      <c r="I683" s="48" t="str">
        <f>CONCATENATE(VLOOKUP(CONCATENATE(A683,"-",B683,"-",D683,"-",F683),'Activités par classe-leçon-nat'!G:H,2,0)," - ",E683)</f>
        <v>Apprendre à écrire l'addition en ligne sur des additions mentales complexes (inférieur à 100) - Formalisation</v>
      </c>
      <c r="J683" s="48">
        <f>VLOOKUP(CONCATENATE($A683,"-",$B683,"-",$D683,"-",$F683),'Activités par classe-leçon-nat'!G:J,3,0)</f>
        <v>0</v>
      </c>
      <c r="K683" s="48" t="str">
        <f>VLOOKUP(G683,'Type Exo'!A:C,3,0)</f>
        <v>Un exercice à trous</v>
      </c>
      <c r="L683" s="48"/>
      <c r="M683" s="48">
        <f>IF(NOT(ISNA(VLOOKUP(CONCATENATE($H683,"-",$G683),'Question ClasseLeçonActTyprep'!$I:$L,4,0))), VLOOKUP(CONCATENATE($H683,"-",$G683),'Question ClasseLeçonActTyprep'!$I:$L,4,0), IF(NOT(ISNA(VLOOKUP(CONCATENATE(MID($H683,1,LEN($H683)-2),"--*",$G683),'Question ClasseLeçonActTyprep'!$I:$L,4,0))), VLOOKUP(CONCATENATE(MID($H683,1,LEN($H683)-2),"--*",$G683),'Question ClasseLeçonActTyprep'!$I:$L,4,0), IF(NOT(ISNA(VLOOKUP(CONCATENATE(MID($H683,1,LEN($H683)-4),"---*",$G683),'Question ClasseLeçonActTyprep'!$I:$L,4,0))), VLOOKUP(CONCATENATE(MID($H683,1,LEN($H683)-4),"---*",$G683),'Question ClasseLeçonActTyprep'!$I:$L,4,0), IF(NOT(ISNA(VLOOKUP(CONCATENATE(MID($H683,1,LEN($H683)-5),"----*",$G683),'Question ClasseLeçonActTyprep'!$I:$L,4,0))), VLOOKUP(CONCATENATE(MID($H683,1,LEN($H683)-6),"----*",$G683),'Question ClasseLeçonActTyprep'!$I:$L,4,0), 0))))</f>
        <v>0</v>
      </c>
      <c r="N683" s="86">
        <f t="shared" si="42"/>
        <v>0</v>
      </c>
      <c r="O683" s="93" t="str">
        <f t="shared" si="43"/>
        <v>INSERT INTO `activite_clnt` (nom, description, objectif, consigne, typrep, num_activite, fk_classe_id, fk_lesson_id, fk_natureactiv_id) VALUES ('Apprendre à écrire l''addition en ligne sur des additions mentales complexes (inférieur à 100) - Formalisation', 'Un exercice à trous', '0', '', 'T', '4', 'CP', 'AD4', 'F');</v>
      </c>
    </row>
    <row r="684" spans="1:15" s="6" customFormat="1" ht="43.5" x14ac:dyDescent="0.35">
      <c r="A684" s="12" t="s">
        <v>77</v>
      </c>
      <c r="B684" s="85" t="s">
        <v>834</v>
      </c>
      <c r="C684" s="9" t="str">
        <f t="shared" si="40"/>
        <v>CP-AD4</v>
      </c>
      <c r="D684" s="85" t="s">
        <v>628</v>
      </c>
      <c r="E684" s="85" t="str">
        <f>VLOOKUP(D684,'Phase apprent &amp; Nature activ'!A$11:B$14,2,0)</f>
        <v>Problème</v>
      </c>
      <c r="F684" s="85">
        <v>4</v>
      </c>
      <c r="G684" s="85" t="s">
        <v>835</v>
      </c>
      <c r="H684" s="85" t="str">
        <f t="shared" si="41"/>
        <v>CP-AD4-P-4-T</v>
      </c>
      <c r="I684" s="48" t="str">
        <f>CONCATENATE(VLOOKUP(CONCATENATE(A684,"-",B684,"-",D684,"-",F684),'Activités par classe-leçon-nat'!G:H,2,0)," - ",E684)</f>
        <v>Apprendre à écrire l'addition en ligne sur des additions mentales complexes (inférieur à 100) - Problème</v>
      </c>
      <c r="J684" s="48">
        <f>VLOOKUP(CONCATENATE($A684,"-",$B684,"-",$D684,"-",$F684),'Activités par classe-leçon-nat'!G:J,3,0)</f>
        <v>0</v>
      </c>
      <c r="K684" s="48" t="str">
        <f>VLOOKUP(G684,'Type Exo'!A:C,3,0)</f>
        <v>Un exercice à trous</v>
      </c>
      <c r="L684" s="48"/>
      <c r="M684" s="48">
        <f>IF(NOT(ISNA(VLOOKUP(CONCATENATE($H684,"-",$G684),'Question ClasseLeçonActTyprep'!$I:$L,4,0))), VLOOKUP(CONCATENATE($H684,"-",$G684),'Question ClasseLeçonActTyprep'!$I:$L,4,0), IF(NOT(ISNA(VLOOKUP(CONCATENATE(MID($H684,1,LEN($H684)-2),"--*",$G684),'Question ClasseLeçonActTyprep'!$I:$L,4,0))), VLOOKUP(CONCATENATE(MID($H684,1,LEN($H684)-2),"--*",$G684),'Question ClasseLeçonActTyprep'!$I:$L,4,0), IF(NOT(ISNA(VLOOKUP(CONCATENATE(MID($H684,1,LEN($H684)-4),"---*",$G684),'Question ClasseLeçonActTyprep'!$I:$L,4,0))), VLOOKUP(CONCATENATE(MID($H684,1,LEN($H684)-4),"---*",$G684),'Question ClasseLeçonActTyprep'!$I:$L,4,0), IF(NOT(ISNA(VLOOKUP(CONCATENATE(MID($H684,1,LEN($H684)-5),"----*",$G684),'Question ClasseLeçonActTyprep'!$I:$L,4,0))), VLOOKUP(CONCATENATE(MID($H684,1,LEN($H684)-6),"----*",$G684),'Question ClasseLeçonActTyprep'!$I:$L,4,0), 0))))</f>
        <v>0</v>
      </c>
      <c r="N684" s="86">
        <f t="shared" si="42"/>
        <v>0</v>
      </c>
      <c r="O684" s="93" t="str">
        <f t="shared" si="43"/>
        <v>INSERT INTO `activite_clnt` (nom, description, objectif, consigne, typrep, num_activite, fk_classe_id, fk_lesson_id, fk_natureactiv_id) VALUES ('Apprendre à écrire l''addition en ligne sur des additions mentales complexes (inférieur à 100) - Problème', 'Un exercice à trous', '0', '', 'T', '4', 'CP', 'AD4', 'P');</v>
      </c>
    </row>
    <row r="685" spans="1:15" s="6" customFormat="1" ht="43.5" x14ac:dyDescent="0.35">
      <c r="A685" s="12" t="s">
        <v>77</v>
      </c>
      <c r="B685" s="85" t="s">
        <v>836</v>
      </c>
      <c r="C685" s="9" t="str">
        <f t="shared" si="40"/>
        <v>CP-AD6</v>
      </c>
      <c r="D685" s="85" t="s">
        <v>628</v>
      </c>
      <c r="E685" s="85" t="str">
        <f>VLOOKUP(D685,'Phase apprent &amp; Nature activ'!A$11:B$14,2,0)</f>
        <v>Problème</v>
      </c>
      <c r="F685" s="85">
        <v>4</v>
      </c>
      <c r="G685" s="85" t="s">
        <v>952</v>
      </c>
      <c r="H685" s="85" t="str">
        <f t="shared" si="41"/>
        <v>CP-AD6-P-4-Q1</v>
      </c>
      <c r="I685" s="48" t="str">
        <f>CONCATENATE(VLOOKUP(CONCATENATE(A685,"-",B685,"-",D685,"-",F685),'Activités par classe-leçon-nat'!G:H,2,0)," - ",E685)</f>
        <v>Apprendre à écrire l'addition en ligne sur des additions mentales complexes (inférieur à 100) - Problème</v>
      </c>
      <c r="J685" s="48">
        <f>VLOOKUP(CONCATENATE($A685,"-",$B685,"-",$D685,"-",$F685),'Activités par classe-leçon-nat'!G:J,3,0)</f>
        <v>0</v>
      </c>
      <c r="K685" s="48" t="str">
        <f>VLOOKUP(G685,'Type Exo'!A:C,3,0)</f>
        <v>Un exercice de type QCM</v>
      </c>
      <c r="L685" s="48"/>
      <c r="M685" s="48">
        <f>IF(NOT(ISNA(VLOOKUP(CONCATENATE($H685,"-",$G685),'Question ClasseLeçonActTyprep'!$I:$L,4,0))), VLOOKUP(CONCATENATE($H685,"-",$G685),'Question ClasseLeçonActTyprep'!$I:$L,4,0), IF(NOT(ISNA(VLOOKUP(CONCATENATE(MID($H685,1,LEN($H685)-2),"--*",$G685),'Question ClasseLeçonActTyprep'!$I:$L,4,0))), VLOOKUP(CONCATENATE(MID($H685,1,LEN($H685)-2),"--*",$G685),'Question ClasseLeçonActTyprep'!$I:$L,4,0), IF(NOT(ISNA(VLOOKUP(CONCATENATE(MID($H685,1,LEN($H685)-4),"---*",$G685),'Question ClasseLeçonActTyprep'!$I:$L,4,0))), VLOOKUP(CONCATENATE(MID($H685,1,LEN($H685)-4),"---*",$G685),'Question ClasseLeçonActTyprep'!$I:$L,4,0), IF(NOT(ISNA(VLOOKUP(CONCATENATE(MID($H685,1,LEN($H685)-5),"----*",$G685),'Question ClasseLeçonActTyprep'!$I:$L,4,0))), VLOOKUP(CONCATENATE(MID($H685,1,LEN($H685)-6),"----*",$G685),'Question ClasseLeçonActTyprep'!$I:$L,4,0), 0))))</f>
        <v>0</v>
      </c>
      <c r="N685" s="86">
        <f t="shared" si="42"/>
        <v>0</v>
      </c>
      <c r="O685" s="93" t="str">
        <f t="shared" si="43"/>
        <v>INSERT INTO `activite_clnt` (nom, description, objectif, consigne, typrep, num_activite, fk_classe_id, fk_lesson_id, fk_natureactiv_id) VALUES ('Apprendre à écrire l''addition en ligne sur des additions mentales complexes (inférieur à 100) - Problème', 'Un exercice de type QCM', '0', '', 'Q1', '4', 'CP', 'AD6', 'P');</v>
      </c>
    </row>
    <row r="686" spans="1:15" s="6" customFormat="1" ht="58" x14ac:dyDescent="0.35">
      <c r="A686" s="12" t="s">
        <v>77</v>
      </c>
      <c r="B686" s="85" t="s">
        <v>836</v>
      </c>
      <c r="C686" s="9" t="str">
        <f t="shared" si="40"/>
        <v>CP-AD6</v>
      </c>
      <c r="D686" s="85" t="s">
        <v>628</v>
      </c>
      <c r="E686" s="85" t="str">
        <f>VLOOKUP(D686,'Phase apprent &amp; Nature activ'!A$11:B$14,2,0)</f>
        <v>Problème</v>
      </c>
      <c r="F686" s="85">
        <v>4</v>
      </c>
      <c r="G686" s="85" t="s">
        <v>953</v>
      </c>
      <c r="H686" s="85" t="str">
        <f t="shared" si="41"/>
        <v>CP-AD6-P-4-Q2</v>
      </c>
      <c r="I686" s="48" t="str">
        <f>CONCATENATE(VLOOKUP(CONCATENATE(A686,"-",B686,"-",D686,"-",F686),'Activités par classe-leçon-nat'!G:H,2,0)," - ",E686)</f>
        <v>Apprendre à écrire l'addition en ligne sur des additions mentales complexes (inférieur à 100) - Problème</v>
      </c>
      <c r="J686" s="48">
        <f>VLOOKUP(CONCATENATE($A686,"-",$B686,"-",$D686,"-",$F686),'Activités par classe-leçon-nat'!G:J,3,0)</f>
        <v>0</v>
      </c>
      <c r="K686" s="48" t="str">
        <f>VLOOKUP(G686,'Type Exo'!A:C,3,0)</f>
        <v>Un exercice de type QCM (question alternative / trouver l'intrus)</v>
      </c>
      <c r="L686" s="48"/>
      <c r="M686" s="48">
        <f>IF(NOT(ISNA(VLOOKUP(CONCATENATE($H686,"-",$G686),'Question ClasseLeçonActTyprep'!$I:$L,4,0))), VLOOKUP(CONCATENATE($H686,"-",$G686),'Question ClasseLeçonActTyprep'!$I:$L,4,0), IF(NOT(ISNA(VLOOKUP(CONCATENATE(MID($H686,1,LEN($H686)-2),"--*",$G686),'Question ClasseLeçonActTyprep'!$I:$L,4,0))), VLOOKUP(CONCATENATE(MID($H686,1,LEN($H686)-2),"--*",$G686),'Question ClasseLeçonActTyprep'!$I:$L,4,0), IF(NOT(ISNA(VLOOKUP(CONCATENATE(MID($H686,1,LEN($H686)-4),"---*",$G686),'Question ClasseLeçonActTyprep'!$I:$L,4,0))), VLOOKUP(CONCATENATE(MID($H686,1,LEN($H686)-4),"---*",$G686),'Question ClasseLeçonActTyprep'!$I:$L,4,0), IF(NOT(ISNA(VLOOKUP(CONCATENATE(MID($H686,1,LEN($H686)-5),"----*",$G686),'Question ClasseLeçonActTyprep'!$I:$L,4,0))), VLOOKUP(CONCATENATE(MID($H686,1,LEN($H686)-6),"----*",$G686),'Question ClasseLeçonActTyprep'!$I:$L,4,0), 0))))</f>
        <v>0</v>
      </c>
      <c r="N686" s="86">
        <f t="shared" si="42"/>
        <v>0</v>
      </c>
      <c r="O686" s="93" t="str">
        <f t="shared" si="43"/>
        <v>INSERT INTO `activite_clnt` (nom, description, objectif, consigne, typrep, num_activite, fk_classe_id, fk_lesson_id, fk_natureactiv_id) VALUES ('Apprendre à écrire l''addition en ligne sur des additions mentales complexes (inférieur à 100) - Problème', 'Un exercice de type QCM (question alternative / trouver l''intrus)', '0', '', 'Q2', '4', 'CP', 'AD6', 'P');</v>
      </c>
    </row>
    <row r="687" spans="1:15" s="6" customFormat="1" ht="58" x14ac:dyDescent="0.35">
      <c r="A687" s="12" t="s">
        <v>77</v>
      </c>
      <c r="B687" s="85" t="s">
        <v>836</v>
      </c>
      <c r="C687" s="9" t="str">
        <f t="shared" si="40"/>
        <v>CP-AD6</v>
      </c>
      <c r="D687" s="85" t="s">
        <v>628</v>
      </c>
      <c r="E687" s="85" t="str">
        <f>VLOOKUP(D687,'Phase apprent &amp; Nature activ'!A$11:B$14,2,0)</f>
        <v>Problème</v>
      </c>
      <c r="F687" s="85">
        <v>4</v>
      </c>
      <c r="G687" s="85" t="s">
        <v>735</v>
      </c>
      <c r="H687" s="85" t="str">
        <f t="shared" si="41"/>
        <v>CP-AD6-P-4-B1</v>
      </c>
      <c r="I687" s="48" t="str">
        <f>CONCATENATE(VLOOKUP(CONCATENATE(A687,"-",B687,"-",D687,"-",F687),'Activités par classe-leçon-nat'!G:H,2,0)," - ",E687)</f>
        <v>Apprendre à écrire l'addition en ligne sur des additions mentales complexes (inférieur à 100) - Problème</v>
      </c>
      <c r="J687" s="48">
        <f>VLOOKUP(CONCATENATE($A687,"-",$B687,"-",$D687,"-",$F687),'Activités par classe-leçon-nat'!G:J,3,0)</f>
        <v>0</v>
      </c>
      <c r="K687" s="48" t="str">
        <f>VLOOKUP(G687,'Type Exo'!A:C,3,0)</f>
        <v>Exercice où il faut trouver la bonne réponse parmi 2 possibles</v>
      </c>
      <c r="L687" s="48"/>
      <c r="M687" s="48">
        <f>IF(NOT(ISNA(VLOOKUP(CONCATENATE($H687,"-",$G687),'Question ClasseLeçonActTyprep'!$I:$L,4,0))), VLOOKUP(CONCATENATE($H687,"-",$G687),'Question ClasseLeçonActTyprep'!$I:$L,4,0), IF(NOT(ISNA(VLOOKUP(CONCATENATE(MID($H687,1,LEN($H687)-2),"--*",$G687),'Question ClasseLeçonActTyprep'!$I:$L,4,0))), VLOOKUP(CONCATENATE(MID($H687,1,LEN($H687)-2),"--*",$G687),'Question ClasseLeçonActTyprep'!$I:$L,4,0), IF(NOT(ISNA(VLOOKUP(CONCATENATE(MID($H687,1,LEN($H687)-4),"---*",$G687),'Question ClasseLeçonActTyprep'!$I:$L,4,0))), VLOOKUP(CONCATENATE(MID($H687,1,LEN($H687)-4),"---*",$G687),'Question ClasseLeçonActTyprep'!$I:$L,4,0), IF(NOT(ISNA(VLOOKUP(CONCATENATE(MID($H687,1,LEN($H687)-5),"----*",$G687),'Question ClasseLeçonActTyprep'!$I:$L,4,0))), VLOOKUP(CONCATENATE(MID($H687,1,LEN($H687)-6),"----*",$G687),'Question ClasseLeçonActTyprep'!$I:$L,4,0), 0))))</f>
        <v>0</v>
      </c>
      <c r="N687" s="86">
        <f t="shared" si="42"/>
        <v>0</v>
      </c>
      <c r="O687" s="93" t="str">
        <f t="shared" si="43"/>
        <v>INSERT INTO `activite_clnt` (nom, description, objectif, consigne, typrep, num_activite, fk_classe_id, fk_lesson_id, fk_natureactiv_id) VALUES ('Apprendre à écrire l''addition en ligne sur des additions mentales complexes (inférieur à 100) - Problème', 'Exercice où il faut trouver la bonne réponse parmi 2 possibles', '0', '', 'B1', '4', 'CP', 'AD6', 'P');</v>
      </c>
    </row>
    <row r="688" spans="1:15" s="6" customFormat="1" ht="58" x14ac:dyDescent="0.35">
      <c r="A688" s="12" t="s">
        <v>77</v>
      </c>
      <c r="B688" s="85" t="s">
        <v>836</v>
      </c>
      <c r="C688" s="9" t="str">
        <f t="shared" si="40"/>
        <v>CP-AD6</v>
      </c>
      <c r="D688" s="85" t="s">
        <v>628</v>
      </c>
      <c r="E688" s="85" t="str">
        <f>VLOOKUP(D688,'Phase apprent &amp; Nature activ'!A$11:B$14,2,0)</f>
        <v>Problème</v>
      </c>
      <c r="F688" s="85">
        <v>4</v>
      </c>
      <c r="G688" s="85" t="s">
        <v>951</v>
      </c>
      <c r="H688" s="85" t="str">
        <f t="shared" si="41"/>
        <v>CP-AD6-P-4-B2</v>
      </c>
      <c r="I688" s="48" t="str">
        <f>CONCATENATE(VLOOKUP(CONCATENATE(A688,"-",B688,"-",D688,"-",F688),'Activités par classe-leçon-nat'!G:H,2,0)," - ",E688)</f>
        <v>Apprendre à écrire l'addition en ligne sur des additions mentales complexes (inférieur à 100) - Problème</v>
      </c>
      <c r="J688" s="48">
        <f>VLOOKUP(CONCATENATE($A688,"-",$B688,"-",$D688,"-",$F688),'Activités par classe-leçon-nat'!G:J,3,0)</f>
        <v>0</v>
      </c>
      <c r="K688" s="48" t="str">
        <f>VLOOKUP(G688,'Type Exo'!A:C,3,0)</f>
        <v>Exercice où il faut trouver la bonne réponse parmi 2 possibles (question alternative)</v>
      </c>
      <c r="L688" s="48"/>
      <c r="M688" s="48">
        <f>IF(NOT(ISNA(VLOOKUP(CONCATENATE($H688,"-",$G688),'Question ClasseLeçonActTyprep'!$I:$L,4,0))), VLOOKUP(CONCATENATE($H688,"-",$G688),'Question ClasseLeçonActTyprep'!$I:$L,4,0), IF(NOT(ISNA(VLOOKUP(CONCATENATE(MID($H688,1,LEN($H688)-2),"--*",$G688),'Question ClasseLeçonActTyprep'!$I:$L,4,0))), VLOOKUP(CONCATENATE(MID($H688,1,LEN($H688)-2),"--*",$G688),'Question ClasseLeçonActTyprep'!$I:$L,4,0), IF(NOT(ISNA(VLOOKUP(CONCATENATE(MID($H688,1,LEN($H688)-4),"---*",$G688),'Question ClasseLeçonActTyprep'!$I:$L,4,0))), VLOOKUP(CONCATENATE(MID($H688,1,LEN($H688)-4),"---*",$G688),'Question ClasseLeçonActTyprep'!$I:$L,4,0), IF(NOT(ISNA(VLOOKUP(CONCATENATE(MID($H688,1,LEN($H688)-5),"----*",$G688),'Question ClasseLeçonActTyprep'!$I:$L,4,0))), VLOOKUP(CONCATENATE(MID($H688,1,LEN($H688)-6),"----*",$G688),'Question ClasseLeçonActTyprep'!$I:$L,4,0), 0))))</f>
        <v>0</v>
      </c>
      <c r="N688" s="86">
        <f t="shared" si="42"/>
        <v>0</v>
      </c>
      <c r="O688" s="93" t="str">
        <f t="shared" si="43"/>
        <v>INSERT INTO `activite_clnt` (nom, description, objectif, consigne, typrep, num_activite, fk_classe_id, fk_lesson_id, fk_natureactiv_id) VALUES ('Apprendre à écrire l''addition en ligne sur des additions mentales complexes (inférieur à 100) - Problème', 'Exercice où il faut trouver la bonne réponse parmi 2 possibles (question alternative)', '0', '', 'B2', '4', 'CP', 'AD6', 'P');</v>
      </c>
    </row>
    <row r="689" spans="1:15" s="6" customFormat="1" ht="43.5" x14ac:dyDescent="0.35">
      <c r="A689" s="12" t="s">
        <v>77</v>
      </c>
      <c r="B689" s="85" t="s">
        <v>838</v>
      </c>
      <c r="C689" s="9" t="str">
        <f t="shared" si="40"/>
        <v>CP-AD7</v>
      </c>
      <c r="D689" s="85" t="s">
        <v>628</v>
      </c>
      <c r="E689" s="85" t="str">
        <f>VLOOKUP(D689,'Phase apprent &amp; Nature activ'!A$11:B$14,2,0)</f>
        <v>Problème</v>
      </c>
      <c r="F689" s="85">
        <v>4</v>
      </c>
      <c r="G689" s="85" t="s">
        <v>952</v>
      </c>
      <c r="H689" s="85" t="str">
        <f t="shared" si="41"/>
        <v>CP-AD7-P-4-Q1</v>
      </c>
      <c r="I689" s="48" t="str">
        <f>CONCATENATE(VLOOKUP(CONCATENATE(A689,"-",B689,"-",D689,"-",F689),'Activités par classe-leçon-nat'!G:H,2,0)," - ",E689)</f>
        <v>Apprendre à écrire l'addition en ligne sur des additions mentales complexes (inférieur à 100) - Problème</v>
      </c>
      <c r="J689" s="48">
        <f>VLOOKUP(CONCATENATE($A689,"-",$B689,"-",$D689,"-",$F689),'Activités par classe-leçon-nat'!G:J,3,0)</f>
        <v>0</v>
      </c>
      <c r="K689" s="48" t="str">
        <f>VLOOKUP(G689,'Type Exo'!A:C,3,0)</f>
        <v>Un exercice de type QCM</v>
      </c>
      <c r="L689" s="48"/>
      <c r="M689" s="48">
        <f>IF(NOT(ISNA(VLOOKUP(CONCATENATE($H689,"-",$G689),'Question ClasseLeçonActTyprep'!$I:$L,4,0))), VLOOKUP(CONCATENATE($H689,"-",$G689),'Question ClasseLeçonActTyprep'!$I:$L,4,0), IF(NOT(ISNA(VLOOKUP(CONCATENATE(MID($H689,1,LEN($H689)-2),"--*",$G689),'Question ClasseLeçonActTyprep'!$I:$L,4,0))), VLOOKUP(CONCATENATE(MID($H689,1,LEN($H689)-2),"--*",$G689),'Question ClasseLeçonActTyprep'!$I:$L,4,0), IF(NOT(ISNA(VLOOKUP(CONCATENATE(MID($H689,1,LEN($H689)-4),"---*",$G689),'Question ClasseLeçonActTyprep'!$I:$L,4,0))), VLOOKUP(CONCATENATE(MID($H689,1,LEN($H689)-4),"---*",$G689),'Question ClasseLeçonActTyprep'!$I:$L,4,0), IF(NOT(ISNA(VLOOKUP(CONCATENATE(MID($H689,1,LEN($H689)-5),"----*",$G689),'Question ClasseLeçonActTyprep'!$I:$L,4,0))), VLOOKUP(CONCATENATE(MID($H689,1,LEN($H689)-6),"----*",$G689),'Question ClasseLeçonActTyprep'!$I:$L,4,0), 0))))</f>
        <v>0</v>
      </c>
      <c r="N689" s="86">
        <f t="shared" si="42"/>
        <v>0</v>
      </c>
      <c r="O689" s="93" t="str">
        <f t="shared" si="43"/>
        <v>INSERT INTO `activite_clnt` (nom, description, objectif, consigne, typrep, num_activite, fk_classe_id, fk_lesson_id, fk_natureactiv_id) VALUES ('Apprendre à écrire l''addition en ligne sur des additions mentales complexes (inférieur à 100) - Problème', 'Un exercice de type QCM', '0', '', 'Q1', '4', 'CP', 'AD7', 'P');</v>
      </c>
    </row>
    <row r="690" spans="1:15" s="6" customFormat="1" ht="58" x14ac:dyDescent="0.35">
      <c r="A690" s="12" t="s">
        <v>77</v>
      </c>
      <c r="B690" s="85" t="s">
        <v>838</v>
      </c>
      <c r="C690" s="9" t="str">
        <f t="shared" si="40"/>
        <v>CP-AD7</v>
      </c>
      <c r="D690" s="85" t="s">
        <v>628</v>
      </c>
      <c r="E690" s="85" t="str">
        <f>VLOOKUP(D690,'Phase apprent &amp; Nature activ'!A$11:B$14,2,0)</f>
        <v>Problème</v>
      </c>
      <c r="F690" s="85">
        <v>4</v>
      </c>
      <c r="G690" s="85" t="s">
        <v>953</v>
      </c>
      <c r="H690" s="85" t="str">
        <f t="shared" si="41"/>
        <v>CP-AD7-P-4-Q2</v>
      </c>
      <c r="I690" s="48" t="str">
        <f>CONCATENATE(VLOOKUP(CONCATENATE(A690,"-",B690,"-",D690,"-",F690),'Activités par classe-leçon-nat'!G:H,2,0)," - ",E690)</f>
        <v>Apprendre à écrire l'addition en ligne sur des additions mentales complexes (inférieur à 100) - Problème</v>
      </c>
      <c r="J690" s="48">
        <f>VLOOKUP(CONCATENATE($A690,"-",$B690,"-",$D690,"-",$F690),'Activités par classe-leçon-nat'!G:J,3,0)</f>
        <v>0</v>
      </c>
      <c r="K690" s="48" t="str">
        <f>VLOOKUP(G690,'Type Exo'!A:C,3,0)</f>
        <v>Un exercice de type QCM (question alternative / trouver l'intrus)</v>
      </c>
      <c r="L690" s="48"/>
      <c r="M690" s="48">
        <f>IF(NOT(ISNA(VLOOKUP(CONCATENATE($H690,"-",$G690),'Question ClasseLeçonActTyprep'!$I:$L,4,0))), VLOOKUP(CONCATENATE($H690,"-",$G690),'Question ClasseLeçonActTyprep'!$I:$L,4,0), IF(NOT(ISNA(VLOOKUP(CONCATENATE(MID($H690,1,LEN($H690)-2),"--*",$G690),'Question ClasseLeçonActTyprep'!$I:$L,4,0))), VLOOKUP(CONCATENATE(MID($H690,1,LEN($H690)-2),"--*",$G690),'Question ClasseLeçonActTyprep'!$I:$L,4,0), IF(NOT(ISNA(VLOOKUP(CONCATENATE(MID($H690,1,LEN($H690)-4),"---*",$G690),'Question ClasseLeçonActTyprep'!$I:$L,4,0))), VLOOKUP(CONCATENATE(MID($H690,1,LEN($H690)-4),"---*",$G690),'Question ClasseLeçonActTyprep'!$I:$L,4,0), IF(NOT(ISNA(VLOOKUP(CONCATENATE(MID($H690,1,LEN($H690)-5),"----*",$G690),'Question ClasseLeçonActTyprep'!$I:$L,4,0))), VLOOKUP(CONCATENATE(MID($H690,1,LEN($H690)-6),"----*",$G690),'Question ClasseLeçonActTyprep'!$I:$L,4,0), 0))))</f>
        <v>0</v>
      </c>
      <c r="N690" s="86">
        <f t="shared" si="42"/>
        <v>0</v>
      </c>
      <c r="O690" s="93" t="str">
        <f t="shared" si="43"/>
        <v>INSERT INTO `activite_clnt` (nom, description, objectif, consigne, typrep, num_activite, fk_classe_id, fk_lesson_id, fk_natureactiv_id) VALUES ('Apprendre à écrire l''addition en ligne sur des additions mentales complexes (inférieur à 100) - Problème', 'Un exercice de type QCM (question alternative / trouver l''intrus)', '0', '', 'Q2', '4', 'CP', 'AD7', 'P');</v>
      </c>
    </row>
    <row r="691" spans="1:15" s="6" customFormat="1" ht="58" x14ac:dyDescent="0.35">
      <c r="A691" s="12" t="s">
        <v>77</v>
      </c>
      <c r="B691" s="85" t="s">
        <v>838</v>
      </c>
      <c r="C691" s="9" t="str">
        <f t="shared" si="40"/>
        <v>CP-AD7</v>
      </c>
      <c r="D691" s="85" t="s">
        <v>628</v>
      </c>
      <c r="E691" s="85" t="str">
        <f>VLOOKUP(D691,'Phase apprent &amp; Nature activ'!A$11:B$14,2,0)</f>
        <v>Problème</v>
      </c>
      <c r="F691" s="85">
        <v>4</v>
      </c>
      <c r="G691" s="85" t="s">
        <v>735</v>
      </c>
      <c r="H691" s="85" t="str">
        <f t="shared" si="41"/>
        <v>CP-AD7-P-4-B1</v>
      </c>
      <c r="I691" s="48" t="str">
        <f>CONCATENATE(VLOOKUP(CONCATENATE(A691,"-",B691,"-",D691,"-",F691),'Activités par classe-leçon-nat'!G:H,2,0)," - ",E691)</f>
        <v>Apprendre à écrire l'addition en ligne sur des additions mentales complexes (inférieur à 100) - Problème</v>
      </c>
      <c r="J691" s="48">
        <f>VLOOKUP(CONCATENATE($A691,"-",$B691,"-",$D691,"-",$F691),'Activités par classe-leçon-nat'!G:J,3,0)</f>
        <v>0</v>
      </c>
      <c r="K691" s="48" t="str">
        <f>VLOOKUP(G691,'Type Exo'!A:C,3,0)</f>
        <v>Exercice où il faut trouver la bonne réponse parmi 2 possibles</v>
      </c>
      <c r="L691" s="48"/>
      <c r="M691" s="48">
        <f>IF(NOT(ISNA(VLOOKUP(CONCATENATE($H691,"-",$G691),'Question ClasseLeçonActTyprep'!$I:$L,4,0))), VLOOKUP(CONCATENATE($H691,"-",$G691),'Question ClasseLeçonActTyprep'!$I:$L,4,0), IF(NOT(ISNA(VLOOKUP(CONCATENATE(MID($H691,1,LEN($H691)-2),"--*",$G691),'Question ClasseLeçonActTyprep'!$I:$L,4,0))), VLOOKUP(CONCATENATE(MID($H691,1,LEN($H691)-2),"--*",$G691),'Question ClasseLeçonActTyprep'!$I:$L,4,0), IF(NOT(ISNA(VLOOKUP(CONCATENATE(MID($H691,1,LEN($H691)-4),"---*",$G691),'Question ClasseLeçonActTyprep'!$I:$L,4,0))), VLOOKUP(CONCATENATE(MID($H691,1,LEN($H691)-4),"---*",$G691),'Question ClasseLeçonActTyprep'!$I:$L,4,0), IF(NOT(ISNA(VLOOKUP(CONCATENATE(MID($H691,1,LEN($H691)-5),"----*",$G691),'Question ClasseLeçonActTyprep'!$I:$L,4,0))), VLOOKUP(CONCATENATE(MID($H691,1,LEN($H691)-6),"----*",$G691),'Question ClasseLeçonActTyprep'!$I:$L,4,0), 0))))</f>
        <v>0</v>
      </c>
      <c r="N691" s="86">
        <f t="shared" si="42"/>
        <v>0</v>
      </c>
      <c r="O691" s="93" t="str">
        <f t="shared" si="43"/>
        <v>INSERT INTO `activite_clnt` (nom, description, objectif, consigne, typrep, num_activite, fk_classe_id, fk_lesson_id, fk_natureactiv_id) VALUES ('Apprendre à écrire l''addition en ligne sur des additions mentales complexes (inférieur à 100) - Problème', 'Exercice où il faut trouver la bonne réponse parmi 2 possibles', '0', '', 'B1', '4', 'CP', 'AD7', 'P');</v>
      </c>
    </row>
    <row r="692" spans="1:15" s="6" customFormat="1" ht="58" x14ac:dyDescent="0.35">
      <c r="A692" s="12" t="s">
        <v>77</v>
      </c>
      <c r="B692" s="85" t="s">
        <v>838</v>
      </c>
      <c r="C692" s="9" t="str">
        <f t="shared" si="40"/>
        <v>CP-AD7</v>
      </c>
      <c r="D692" s="85" t="s">
        <v>628</v>
      </c>
      <c r="E692" s="85" t="str">
        <f>VLOOKUP(D692,'Phase apprent &amp; Nature activ'!A$11:B$14,2,0)</f>
        <v>Problème</v>
      </c>
      <c r="F692" s="85">
        <v>4</v>
      </c>
      <c r="G692" s="85" t="s">
        <v>951</v>
      </c>
      <c r="H692" s="85" t="str">
        <f t="shared" si="41"/>
        <v>CP-AD7-P-4-B2</v>
      </c>
      <c r="I692" s="48" t="str">
        <f>CONCATENATE(VLOOKUP(CONCATENATE(A692,"-",B692,"-",D692,"-",F692),'Activités par classe-leçon-nat'!G:H,2,0)," - ",E692)</f>
        <v>Apprendre à écrire l'addition en ligne sur des additions mentales complexes (inférieur à 100) - Problème</v>
      </c>
      <c r="J692" s="48">
        <f>VLOOKUP(CONCATENATE($A692,"-",$B692,"-",$D692,"-",$F692),'Activités par classe-leçon-nat'!G:J,3,0)</f>
        <v>0</v>
      </c>
      <c r="K692" s="48" t="str">
        <f>VLOOKUP(G692,'Type Exo'!A:C,3,0)</f>
        <v>Exercice où il faut trouver la bonne réponse parmi 2 possibles (question alternative)</v>
      </c>
      <c r="L692" s="48"/>
      <c r="M692" s="48">
        <f>IF(NOT(ISNA(VLOOKUP(CONCATENATE($H692,"-",$G692),'Question ClasseLeçonActTyprep'!$I:$L,4,0))), VLOOKUP(CONCATENATE($H692,"-",$G692),'Question ClasseLeçonActTyprep'!$I:$L,4,0), IF(NOT(ISNA(VLOOKUP(CONCATENATE(MID($H692,1,LEN($H692)-2),"--*",$G692),'Question ClasseLeçonActTyprep'!$I:$L,4,0))), VLOOKUP(CONCATENATE(MID($H692,1,LEN($H692)-2),"--*",$G692),'Question ClasseLeçonActTyprep'!$I:$L,4,0), IF(NOT(ISNA(VLOOKUP(CONCATENATE(MID($H692,1,LEN($H692)-4),"---*",$G692),'Question ClasseLeçonActTyprep'!$I:$L,4,0))), VLOOKUP(CONCATENATE(MID($H692,1,LEN($H692)-4),"---*",$G692),'Question ClasseLeçonActTyprep'!$I:$L,4,0), IF(NOT(ISNA(VLOOKUP(CONCATENATE(MID($H692,1,LEN($H692)-5),"----*",$G692),'Question ClasseLeçonActTyprep'!$I:$L,4,0))), VLOOKUP(CONCATENATE(MID($H692,1,LEN($H692)-6),"----*",$G692),'Question ClasseLeçonActTyprep'!$I:$L,4,0), 0))))</f>
        <v>0</v>
      </c>
      <c r="N692" s="86">
        <f t="shared" si="42"/>
        <v>0</v>
      </c>
      <c r="O692" s="93" t="str">
        <f t="shared" si="43"/>
        <v>INSERT INTO `activite_clnt` (nom, description, objectif, consigne, typrep, num_activite, fk_classe_id, fk_lesson_id, fk_natureactiv_id) VALUES ('Apprendre à écrire l''addition en ligne sur des additions mentales complexes (inférieur à 100) - Problème', 'Exercice où il faut trouver la bonne réponse parmi 2 possibles (question alternative)', '0', '', 'B2', '4', 'CP', 'AD7', 'P');</v>
      </c>
    </row>
    <row r="693" spans="1:15" s="6" customFormat="1" ht="58" x14ac:dyDescent="0.35">
      <c r="A693" s="12" t="s">
        <v>77</v>
      </c>
      <c r="B693" s="85" t="s">
        <v>237</v>
      </c>
      <c r="C693" s="9" t="str">
        <f t="shared" si="40"/>
        <v>CP-MU1</v>
      </c>
      <c r="D693" s="85" t="s">
        <v>637</v>
      </c>
      <c r="E693" s="85" t="str">
        <f>VLOOKUP(D693,'Phase apprent &amp; Nature activ'!A$11:B$14,2,0)</f>
        <v>Introduction/Initiation</v>
      </c>
      <c r="F693" s="85">
        <v>4</v>
      </c>
      <c r="G693" s="85" t="s">
        <v>735</v>
      </c>
      <c r="H693" s="85" t="str">
        <f t="shared" si="41"/>
        <v>CP-MU1-I-4-B1</v>
      </c>
      <c r="I693" s="48" t="str">
        <f>CONCATENATE(VLOOKUP(CONCATENATE(A693,"-",B693,"-",D693,"-",F693),'Activités par classe-leçon-nat'!G:H,2,0)," - ",E693)</f>
        <v>Apprendre à écrire la soustraction en ligne sur des soustractions mentales complexes (inférieur à 100) - Introduction/Initiation</v>
      </c>
      <c r="J693" s="48">
        <f>VLOOKUP(CONCATENATE($A693,"-",$B693,"-",$D693,"-",$F693),'Activités par classe-leçon-nat'!G:J,3,0)</f>
        <v>0</v>
      </c>
      <c r="K693" s="48" t="str">
        <f>VLOOKUP(G693,'Type Exo'!A:C,3,0)</f>
        <v>Exercice où il faut trouver la bonne réponse parmi 2 possibles</v>
      </c>
      <c r="L693" s="48"/>
      <c r="M693" s="48">
        <f>IF(NOT(ISNA(VLOOKUP(CONCATENATE($H693,"-",$G693),'Question ClasseLeçonActTyprep'!$I:$L,4,0))), VLOOKUP(CONCATENATE($H693,"-",$G693),'Question ClasseLeçonActTyprep'!$I:$L,4,0), IF(NOT(ISNA(VLOOKUP(CONCATENATE(MID($H693,1,LEN($H693)-2),"--*",$G693),'Question ClasseLeçonActTyprep'!$I:$L,4,0))), VLOOKUP(CONCATENATE(MID($H693,1,LEN($H693)-2),"--*",$G693),'Question ClasseLeçonActTyprep'!$I:$L,4,0), IF(NOT(ISNA(VLOOKUP(CONCATENATE(MID($H693,1,LEN($H693)-4),"---*",$G693),'Question ClasseLeçonActTyprep'!$I:$L,4,0))), VLOOKUP(CONCATENATE(MID($H693,1,LEN($H693)-4),"---*",$G693),'Question ClasseLeçonActTyprep'!$I:$L,4,0), IF(NOT(ISNA(VLOOKUP(CONCATENATE(MID($H693,1,LEN($H693)-5),"----*",$G693),'Question ClasseLeçonActTyprep'!$I:$L,4,0))), VLOOKUP(CONCATENATE(MID($H693,1,LEN($H693)-6),"----*",$G693),'Question ClasseLeçonActTyprep'!$I:$L,4,0), 0))))</f>
        <v>0</v>
      </c>
      <c r="N693" s="86">
        <f t="shared" si="42"/>
        <v>0</v>
      </c>
      <c r="O693"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'Exercice où il faut trouver la bonne réponse parmi 2 possibles', '0', '', 'B1', '4', 'CP', 'MU1', 'I');</v>
      </c>
    </row>
    <row r="694" spans="1:15" s="6" customFormat="1" ht="58" x14ac:dyDescent="0.35">
      <c r="A694" s="12" t="s">
        <v>77</v>
      </c>
      <c r="B694" s="85" t="s">
        <v>237</v>
      </c>
      <c r="C694" s="9" t="str">
        <f t="shared" si="40"/>
        <v>CP-MU1</v>
      </c>
      <c r="D694" s="85" t="s">
        <v>637</v>
      </c>
      <c r="E694" s="85" t="str">
        <f>VLOOKUP(D694,'Phase apprent &amp; Nature activ'!A$11:B$14,2,0)</f>
        <v>Introduction/Initiation</v>
      </c>
      <c r="F694" s="85">
        <v>4</v>
      </c>
      <c r="G694" s="85" t="s">
        <v>951</v>
      </c>
      <c r="H694" s="85" t="str">
        <f t="shared" si="41"/>
        <v>CP-MU1-I-4-B2</v>
      </c>
      <c r="I694" s="48" t="str">
        <f>CONCATENATE(VLOOKUP(CONCATENATE(A694,"-",B694,"-",D694,"-",F694),'Activités par classe-leçon-nat'!G:H,2,0)," - ",E694)</f>
        <v>Apprendre à écrire la soustraction en ligne sur des soustractions mentales complexes (inférieur à 100) - Introduction/Initiation</v>
      </c>
      <c r="J694" s="48">
        <f>VLOOKUP(CONCATENATE($A694,"-",$B694,"-",$D694,"-",$F694),'Activités par classe-leçon-nat'!G:J,3,0)</f>
        <v>0</v>
      </c>
      <c r="K694" s="48" t="str">
        <f>VLOOKUP(G694,'Type Exo'!A:C,3,0)</f>
        <v>Exercice où il faut trouver la bonne réponse parmi 2 possibles (question alternative)</v>
      </c>
      <c r="L694" s="48"/>
      <c r="M694" s="48">
        <f>IF(NOT(ISNA(VLOOKUP(CONCATENATE($H694,"-",$G694),'Question ClasseLeçonActTyprep'!$I:$L,4,0))), VLOOKUP(CONCATENATE($H694,"-",$G694),'Question ClasseLeçonActTyprep'!$I:$L,4,0), IF(NOT(ISNA(VLOOKUP(CONCATENATE(MID($H694,1,LEN($H694)-2),"--*",$G694),'Question ClasseLeçonActTyprep'!$I:$L,4,0))), VLOOKUP(CONCATENATE(MID($H694,1,LEN($H694)-2),"--*",$G694),'Question ClasseLeçonActTyprep'!$I:$L,4,0), IF(NOT(ISNA(VLOOKUP(CONCATENATE(MID($H694,1,LEN($H694)-4),"---*",$G694),'Question ClasseLeçonActTyprep'!$I:$L,4,0))), VLOOKUP(CONCATENATE(MID($H694,1,LEN($H694)-4),"---*",$G694),'Question ClasseLeçonActTyprep'!$I:$L,4,0), IF(NOT(ISNA(VLOOKUP(CONCATENATE(MID($H694,1,LEN($H694)-5),"----*",$G694),'Question ClasseLeçonActTyprep'!$I:$L,4,0))), VLOOKUP(CONCATENATE(MID($H694,1,LEN($H694)-6),"----*",$G694),'Question ClasseLeçonActTyprep'!$I:$L,4,0), 0))))</f>
        <v>0</v>
      </c>
      <c r="N694" s="86">
        <f t="shared" si="42"/>
        <v>0</v>
      </c>
      <c r="O694"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'Exercice où il faut trouver la bonne réponse parmi 2 possibles (question alternative)', '0', '', 'B2', '4', 'CP', 'MU1', 'I');</v>
      </c>
    </row>
    <row r="695" spans="1:15" s="6" customFormat="1" ht="58" x14ac:dyDescent="0.35">
      <c r="A695" s="12" t="s">
        <v>77</v>
      </c>
      <c r="B695" s="85" t="s">
        <v>237</v>
      </c>
      <c r="C695" s="9" t="str">
        <f t="shared" si="40"/>
        <v>CP-MU1</v>
      </c>
      <c r="D695" s="85" t="s">
        <v>637</v>
      </c>
      <c r="E695" s="85" t="str">
        <f>VLOOKUP(D695,'Phase apprent &amp; Nature activ'!A$11:B$14,2,0)</f>
        <v>Introduction/Initiation</v>
      </c>
      <c r="F695" s="85">
        <v>4</v>
      </c>
      <c r="G695" s="85" t="s">
        <v>952</v>
      </c>
      <c r="H695" s="85" t="str">
        <f t="shared" si="41"/>
        <v>CP-MU1-I-4-Q1</v>
      </c>
      <c r="I695" s="48" t="str">
        <f>CONCATENATE(VLOOKUP(CONCATENATE(A695,"-",B695,"-",D695,"-",F695),'Activités par classe-leçon-nat'!G:H,2,0)," - ",E695)</f>
        <v>Apprendre à écrire la soustraction en ligne sur des soustractions mentales complexes (inférieur à 100) - Introduction/Initiation</v>
      </c>
      <c r="J695" s="48">
        <f>VLOOKUP(CONCATENATE($A695,"-",$B695,"-",$D695,"-",$F695),'Activités par classe-leçon-nat'!G:J,3,0)</f>
        <v>0</v>
      </c>
      <c r="K695" s="48" t="str">
        <f>VLOOKUP(G695,'Type Exo'!A:C,3,0)</f>
        <v>Un exercice de type QCM</v>
      </c>
      <c r="L695" s="48"/>
      <c r="M695" s="48">
        <f>IF(NOT(ISNA(VLOOKUP(CONCATENATE($H695,"-",$G695),'Question ClasseLeçonActTyprep'!$I:$L,4,0))), VLOOKUP(CONCATENATE($H695,"-",$G695),'Question ClasseLeçonActTyprep'!$I:$L,4,0), IF(NOT(ISNA(VLOOKUP(CONCATENATE(MID($H695,1,LEN($H695)-2),"--*",$G695),'Question ClasseLeçonActTyprep'!$I:$L,4,0))), VLOOKUP(CONCATENATE(MID($H695,1,LEN($H695)-2),"--*",$G695),'Question ClasseLeçonActTyprep'!$I:$L,4,0), IF(NOT(ISNA(VLOOKUP(CONCATENATE(MID($H695,1,LEN($H695)-4),"---*",$G695),'Question ClasseLeçonActTyprep'!$I:$L,4,0))), VLOOKUP(CONCATENATE(MID($H695,1,LEN($H695)-4),"---*",$G695),'Question ClasseLeçonActTyprep'!$I:$L,4,0), IF(NOT(ISNA(VLOOKUP(CONCATENATE(MID($H695,1,LEN($H695)-5),"----*",$G695),'Question ClasseLeçonActTyprep'!$I:$L,4,0))), VLOOKUP(CONCATENATE(MID($H695,1,LEN($H695)-6),"----*",$G695),'Question ClasseLeçonActTyprep'!$I:$L,4,0), 0))))</f>
        <v>0</v>
      </c>
      <c r="N695" s="86">
        <f t="shared" si="42"/>
        <v>0</v>
      </c>
      <c r="O695"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de type QCM', '0', '', 'Q1', '4', 'CP', 'MU1', 'I');</v>
      </c>
    </row>
    <row r="696" spans="1:15" s="6" customFormat="1" ht="58" x14ac:dyDescent="0.35">
      <c r="A696" s="12" t="s">
        <v>77</v>
      </c>
      <c r="B696" s="85" t="s">
        <v>237</v>
      </c>
      <c r="C696" s="9" t="str">
        <f t="shared" si="40"/>
        <v>CP-MU1</v>
      </c>
      <c r="D696" s="85" t="s">
        <v>637</v>
      </c>
      <c r="E696" s="85" t="str">
        <f>VLOOKUP(D696,'Phase apprent &amp; Nature activ'!A$11:B$14,2,0)</f>
        <v>Introduction/Initiation</v>
      </c>
      <c r="F696" s="85">
        <v>4</v>
      </c>
      <c r="G696" s="85" t="s">
        <v>953</v>
      </c>
      <c r="H696" s="85" t="str">
        <f t="shared" si="41"/>
        <v>CP-MU1-I-4-Q2</v>
      </c>
      <c r="I696" s="48" t="str">
        <f>CONCATENATE(VLOOKUP(CONCATENATE(A696,"-",B696,"-",D696,"-",F696),'Activités par classe-leçon-nat'!G:H,2,0)," - ",E696)</f>
        <v>Apprendre à écrire la soustraction en ligne sur des soustractions mentales complexes (inférieur à 100) - Introduction/Initiation</v>
      </c>
      <c r="J696" s="48">
        <f>VLOOKUP(CONCATENATE($A696,"-",$B696,"-",$D696,"-",$F696),'Activités par classe-leçon-nat'!G:J,3,0)</f>
        <v>0</v>
      </c>
      <c r="K696" s="48" t="str">
        <f>VLOOKUP(G696,'Type Exo'!A:C,3,0)</f>
        <v>Un exercice de type QCM (question alternative / trouver l'intrus)</v>
      </c>
      <c r="L696" s="48"/>
      <c r="M696" s="48">
        <f>IF(NOT(ISNA(VLOOKUP(CONCATENATE($H696,"-",$G696),'Question ClasseLeçonActTyprep'!$I:$L,4,0))), VLOOKUP(CONCATENATE($H696,"-",$G696),'Question ClasseLeçonActTyprep'!$I:$L,4,0), IF(NOT(ISNA(VLOOKUP(CONCATENATE(MID($H696,1,LEN($H696)-2),"--*",$G696),'Question ClasseLeçonActTyprep'!$I:$L,4,0))), VLOOKUP(CONCATENATE(MID($H696,1,LEN($H696)-2),"--*",$G696),'Question ClasseLeçonActTyprep'!$I:$L,4,0), IF(NOT(ISNA(VLOOKUP(CONCATENATE(MID($H696,1,LEN($H696)-4),"---*",$G696),'Question ClasseLeçonActTyprep'!$I:$L,4,0))), VLOOKUP(CONCATENATE(MID($H696,1,LEN($H696)-4),"---*",$G696),'Question ClasseLeçonActTyprep'!$I:$L,4,0), IF(NOT(ISNA(VLOOKUP(CONCATENATE(MID($H696,1,LEN($H696)-5),"----*",$G696),'Question ClasseLeçonActTyprep'!$I:$L,4,0))), VLOOKUP(CONCATENATE(MID($H696,1,LEN($H696)-6),"----*",$G696),'Question ClasseLeçonActTyprep'!$I:$L,4,0), 0))))</f>
        <v>0</v>
      </c>
      <c r="N696" s="86">
        <f t="shared" si="42"/>
        <v>0</v>
      </c>
      <c r="O696"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de type QCM (question alternative / trouver l''intrus)', '0', '', 'Q2', '4', 'CP', 'MU1', 'I');</v>
      </c>
    </row>
    <row r="697" spans="1:15" s="6" customFormat="1" ht="58" x14ac:dyDescent="0.35">
      <c r="A697" s="12" t="s">
        <v>77</v>
      </c>
      <c r="B697" s="85" t="s">
        <v>237</v>
      </c>
      <c r="C697" s="9" t="str">
        <f t="shared" si="40"/>
        <v>CP-MU1</v>
      </c>
      <c r="D697" s="85" t="s">
        <v>637</v>
      </c>
      <c r="E697" s="85" t="str">
        <f>VLOOKUP(D697,'Phase apprent &amp; Nature activ'!A$11:B$14,2,0)</f>
        <v>Introduction/Initiation</v>
      </c>
      <c r="F697" s="85">
        <v>4</v>
      </c>
      <c r="G697" s="85" t="s">
        <v>628</v>
      </c>
      <c r="H697" s="85" t="str">
        <f t="shared" si="41"/>
        <v>CP-MU1-I-4-P</v>
      </c>
      <c r="I697" s="48" t="str">
        <f>CONCATENATE(VLOOKUP(CONCATENATE(A697,"-",B697,"-",D697,"-",F697),'Activités par classe-leçon-nat'!G:H,2,0)," - ",E697)</f>
        <v>Apprendre à écrire la soustraction en ligne sur des soustractions mentales complexes (inférieur à 100) - Introduction/Initiation</v>
      </c>
      <c r="J697" s="48">
        <f>VLOOKUP(CONCATENATE($A697,"-",$B697,"-",$D697,"-",$F697),'Activités par classe-leçon-nat'!G:J,3,0)</f>
        <v>0</v>
      </c>
      <c r="K697" s="48" t="str">
        <f>VLOOKUP(G697,'Type Exo'!A:C,3,0)</f>
        <v>Un exercice où il faut relier des items entre eux par paire</v>
      </c>
      <c r="L697" s="48"/>
      <c r="M697" s="48">
        <f>IF(NOT(ISNA(VLOOKUP(CONCATENATE($H697,"-",$G697),'Question ClasseLeçonActTyprep'!$I:$L,4,0))), VLOOKUP(CONCATENATE($H697,"-",$G697),'Question ClasseLeçonActTyprep'!$I:$L,4,0), IF(NOT(ISNA(VLOOKUP(CONCATENATE(MID($H697,1,LEN($H697)-2),"--*",$G697),'Question ClasseLeçonActTyprep'!$I:$L,4,0))), VLOOKUP(CONCATENATE(MID($H697,1,LEN($H697)-2),"--*",$G697),'Question ClasseLeçonActTyprep'!$I:$L,4,0), IF(NOT(ISNA(VLOOKUP(CONCATENATE(MID($H697,1,LEN($H697)-4),"---*",$G697),'Question ClasseLeçonActTyprep'!$I:$L,4,0))), VLOOKUP(CONCATENATE(MID($H697,1,LEN($H697)-4),"---*",$G697),'Question ClasseLeçonActTyprep'!$I:$L,4,0), IF(NOT(ISNA(VLOOKUP(CONCATENATE(MID($H697,1,LEN($H697)-5),"----*",$G697),'Question ClasseLeçonActTyprep'!$I:$L,4,0))), VLOOKUP(CONCATENATE(MID($H697,1,LEN($H697)-6),"----*",$G697),'Question ClasseLeçonActTyprep'!$I:$L,4,0), 0))))</f>
        <v>0</v>
      </c>
      <c r="N697" s="86">
        <f t="shared" si="42"/>
        <v>0</v>
      </c>
      <c r="O697"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où il faut relier des items entre eux par paire', '0', '', 'P', '4', 'CP', 'MU1', 'I');</v>
      </c>
    </row>
    <row r="698" spans="1:15" s="6" customFormat="1" ht="58" x14ac:dyDescent="0.35">
      <c r="A698" s="12" t="s">
        <v>77</v>
      </c>
      <c r="B698" s="85" t="s">
        <v>237</v>
      </c>
      <c r="C698" s="9" t="str">
        <f t="shared" si="40"/>
        <v>CP-MU1</v>
      </c>
      <c r="D698" s="85" t="s">
        <v>637</v>
      </c>
      <c r="E698" s="85" t="str">
        <f>VLOOKUP(D698,'Phase apprent &amp; Nature activ'!A$11:B$14,2,0)</f>
        <v>Introduction/Initiation</v>
      </c>
      <c r="F698" s="85">
        <v>4</v>
      </c>
      <c r="G698" s="85" t="s">
        <v>87</v>
      </c>
      <c r="H698" s="85" t="str">
        <f t="shared" si="41"/>
        <v>CP-MU1-I-4-M</v>
      </c>
      <c r="I698" s="48" t="str">
        <f>CONCATENATE(VLOOKUP(CONCATENATE(A698,"-",B698,"-",D698,"-",F698),'Activités par classe-leçon-nat'!G:H,2,0)," - ",E698)</f>
        <v>Apprendre à écrire la soustraction en ligne sur des soustractions mentales complexes (inférieur à 100) - Introduction/Initiation</v>
      </c>
      <c r="J698" s="48">
        <f>VLOOKUP(CONCATENATE($A698,"-",$B698,"-",$D698,"-",$F698),'Activités par classe-leçon-nat'!G:J,3,0)</f>
        <v>0</v>
      </c>
      <c r="K698" s="48" t="str">
        <f>VLOOKUP(G698,'Type Exo'!A:C,3,0)</f>
        <v>Un exercice de type Memory</v>
      </c>
      <c r="L698" s="48"/>
      <c r="M698" s="48">
        <f>IF(NOT(ISNA(VLOOKUP(CONCATENATE($H698,"-",$G698),'Question ClasseLeçonActTyprep'!$I:$L,4,0))), VLOOKUP(CONCATENATE($H698,"-",$G698),'Question ClasseLeçonActTyprep'!$I:$L,4,0), IF(NOT(ISNA(VLOOKUP(CONCATENATE(MID($H698,1,LEN($H698)-2),"--*",$G698),'Question ClasseLeçonActTyprep'!$I:$L,4,0))), VLOOKUP(CONCATENATE(MID($H698,1,LEN($H698)-2),"--*",$G698),'Question ClasseLeçonActTyprep'!$I:$L,4,0), IF(NOT(ISNA(VLOOKUP(CONCATENATE(MID($H698,1,LEN($H698)-4),"---*",$G698),'Question ClasseLeçonActTyprep'!$I:$L,4,0))), VLOOKUP(CONCATENATE(MID($H698,1,LEN($H698)-4),"---*",$G698),'Question ClasseLeçonActTyprep'!$I:$L,4,0), IF(NOT(ISNA(VLOOKUP(CONCATENATE(MID($H698,1,LEN($H698)-5),"----*",$G698),'Question ClasseLeçonActTyprep'!$I:$L,4,0))), VLOOKUP(CONCATENATE(MID($H698,1,LEN($H698)-6),"----*",$G698),'Question ClasseLeçonActTyprep'!$I:$L,4,0), 0))))</f>
        <v>0</v>
      </c>
      <c r="N698" s="86">
        <f t="shared" si="42"/>
        <v>0</v>
      </c>
      <c r="O698"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de type Memory', '0', '', 'M', '4', 'CP', 'MU1', 'I');</v>
      </c>
    </row>
    <row r="699" spans="1:15" s="6" customFormat="1" ht="58" x14ac:dyDescent="0.35">
      <c r="A699" s="12" t="s">
        <v>77</v>
      </c>
      <c r="B699" s="85" t="s">
        <v>237</v>
      </c>
      <c r="C699" s="9" t="str">
        <f t="shared" si="40"/>
        <v>CP-MU1</v>
      </c>
      <c r="D699" s="85" t="s">
        <v>637</v>
      </c>
      <c r="E699" s="85" t="str">
        <f>VLOOKUP(D699,'Phase apprent &amp; Nature activ'!A$11:B$14,2,0)</f>
        <v>Introduction/Initiation</v>
      </c>
      <c r="F699" s="85">
        <v>4</v>
      </c>
      <c r="G699" s="85" t="s">
        <v>835</v>
      </c>
      <c r="H699" s="85" t="str">
        <f t="shared" si="41"/>
        <v>CP-MU1-I-4-T</v>
      </c>
      <c r="I699" s="48" t="str">
        <f>CONCATENATE(VLOOKUP(CONCATENATE(A699,"-",B699,"-",D699,"-",F699),'Activités par classe-leçon-nat'!G:H,2,0)," - ",E699)</f>
        <v>Apprendre à écrire la soustraction en ligne sur des soustractions mentales complexes (inférieur à 100) - Introduction/Initiation</v>
      </c>
      <c r="J699" s="48">
        <f>VLOOKUP(CONCATENATE($A699,"-",$B699,"-",$D699,"-",$F699),'Activités par classe-leçon-nat'!G:J,3,0)</f>
        <v>0</v>
      </c>
      <c r="K699" s="48" t="str">
        <f>VLOOKUP(G699,'Type Exo'!A:C,3,0)</f>
        <v>Un exercice à trous</v>
      </c>
      <c r="L699" s="48"/>
      <c r="M699" s="48">
        <f>IF(NOT(ISNA(VLOOKUP(CONCATENATE($H699,"-",$G699),'Question ClasseLeçonActTyprep'!$I:$L,4,0))), VLOOKUP(CONCATENATE($H699,"-",$G699),'Question ClasseLeçonActTyprep'!$I:$L,4,0), IF(NOT(ISNA(VLOOKUP(CONCATENATE(MID($H699,1,LEN($H699)-2),"--*",$G699),'Question ClasseLeçonActTyprep'!$I:$L,4,0))), VLOOKUP(CONCATENATE(MID($H699,1,LEN($H699)-2),"--*",$G699),'Question ClasseLeçonActTyprep'!$I:$L,4,0), IF(NOT(ISNA(VLOOKUP(CONCATENATE(MID($H699,1,LEN($H699)-4),"---*",$G699),'Question ClasseLeçonActTyprep'!$I:$L,4,0))), VLOOKUP(CONCATENATE(MID($H699,1,LEN($H699)-4),"---*",$G699),'Question ClasseLeçonActTyprep'!$I:$L,4,0), IF(NOT(ISNA(VLOOKUP(CONCATENATE(MID($H699,1,LEN($H699)-5),"----*",$G699),'Question ClasseLeçonActTyprep'!$I:$L,4,0))), VLOOKUP(CONCATENATE(MID($H699,1,LEN($H699)-6),"----*",$G699),'Question ClasseLeçonActTyprep'!$I:$L,4,0), 0))))</f>
        <v>0</v>
      </c>
      <c r="N699" s="86">
        <f t="shared" si="42"/>
        <v>0</v>
      </c>
      <c r="O699"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à trous', '0', '', 'T', '4', 'CP', 'MU1', 'I');</v>
      </c>
    </row>
    <row r="700" spans="1:15" s="6" customFormat="1" ht="58" x14ac:dyDescent="0.35">
      <c r="A700" s="12" t="s">
        <v>77</v>
      </c>
      <c r="B700" s="85" t="s">
        <v>859</v>
      </c>
      <c r="C700" s="9" t="str">
        <f t="shared" si="40"/>
        <v>CP-DI1</v>
      </c>
      <c r="D700" s="85" t="s">
        <v>637</v>
      </c>
      <c r="E700" s="85" t="str">
        <f>VLOOKUP(D700,'Phase apprent &amp; Nature activ'!A$11:B$14,2,0)</f>
        <v>Introduction/Initiation</v>
      </c>
      <c r="F700" s="85">
        <v>4</v>
      </c>
      <c r="G700" s="85" t="s">
        <v>735</v>
      </c>
      <c r="H700" s="85" t="str">
        <f t="shared" si="41"/>
        <v>CP-DI1-I-4-B1</v>
      </c>
      <c r="I700" s="48" t="str">
        <f>CONCATENATE(VLOOKUP(CONCATENATE(A700,"-",B700,"-",D700,"-",F700),'Activités par classe-leçon-nat'!G:H,2,0)," - ",E700)</f>
        <v>Apprendre à écrire la soustraction en ligne sur des soustractions mentales complexes (inférieur à 100) - Introduction/Initiation</v>
      </c>
      <c r="J700" s="48">
        <f>VLOOKUP(CONCATENATE($A700,"-",$B700,"-",$D700,"-",$F700),'Activités par classe-leçon-nat'!G:J,3,0)</f>
        <v>0</v>
      </c>
      <c r="K700" s="48" t="str">
        <f>VLOOKUP(G700,'Type Exo'!A:C,3,0)</f>
        <v>Exercice où il faut trouver la bonne réponse parmi 2 possibles</v>
      </c>
      <c r="L700" s="48"/>
      <c r="M700" s="48">
        <f>IF(NOT(ISNA(VLOOKUP(CONCATENATE($H700,"-",$G700),'Question ClasseLeçonActTyprep'!$I:$L,4,0))), VLOOKUP(CONCATENATE($H700,"-",$G700),'Question ClasseLeçonActTyprep'!$I:$L,4,0), IF(NOT(ISNA(VLOOKUP(CONCATENATE(MID($H700,1,LEN($H700)-2),"--*",$G700),'Question ClasseLeçonActTyprep'!$I:$L,4,0))), VLOOKUP(CONCATENATE(MID($H700,1,LEN($H700)-2),"--*",$G700),'Question ClasseLeçonActTyprep'!$I:$L,4,0), IF(NOT(ISNA(VLOOKUP(CONCATENATE(MID($H700,1,LEN($H700)-4),"---*",$G700),'Question ClasseLeçonActTyprep'!$I:$L,4,0))), VLOOKUP(CONCATENATE(MID($H700,1,LEN($H700)-4),"---*",$G700),'Question ClasseLeçonActTyprep'!$I:$L,4,0), IF(NOT(ISNA(VLOOKUP(CONCATENATE(MID($H700,1,LEN($H700)-5),"----*",$G700),'Question ClasseLeçonActTyprep'!$I:$L,4,0))), VLOOKUP(CONCATENATE(MID($H700,1,LEN($H700)-6),"----*",$G700),'Question ClasseLeçonActTyprep'!$I:$L,4,0), 0))))</f>
        <v>0</v>
      </c>
      <c r="N700" s="86">
        <f t="shared" si="42"/>
        <v>0</v>
      </c>
      <c r="O700"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'Exercice où il faut trouver la bonne réponse parmi 2 possibles', '0', '', 'B1', '4', 'CP', 'DI1', 'I');</v>
      </c>
    </row>
    <row r="701" spans="1:15" s="6" customFormat="1" ht="58" x14ac:dyDescent="0.35">
      <c r="A701" s="12" t="s">
        <v>77</v>
      </c>
      <c r="B701" s="85" t="s">
        <v>859</v>
      </c>
      <c r="C701" s="9" t="str">
        <f t="shared" si="40"/>
        <v>CP-DI1</v>
      </c>
      <c r="D701" s="85" t="s">
        <v>637</v>
      </c>
      <c r="E701" s="85" t="str">
        <f>VLOOKUP(D701,'Phase apprent &amp; Nature activ'!A$11:B$14,2,0)</f>
        <v>Introduction/Initiation</v>
      </c>
      <c r="F701" s="85">
        <v>4</v>
      </c>
      <c r="G701" s="85" t="s">
        <v>951</v>
      </c>
      <c r="H701" s="85" t="str">
        <f t="shared" si="41"/>
        <v>CP-DI1-I-4-B2</v>
      </c>
      <c r="I701" s="48" t="str">
        <f>CONCATENATE(VLOOKUP(CONCATENATE(A701,"-",B701,"-",D701,"-",F701),'Activités par classe-leçon-nat'!G:H,2,0)," - ",E701)</f>
        <v>Apprendre à écrire la soustraction en ligne sur des soustractions mentales complexes (inférieur à 100) - Introduction/Initiation</v>
      </c>
      <c r="J701" s="48">
        <f>VLOOKUP(CONCATENATE($A701,"-",$B701,"-",$D701,"-",$F701),'Activités par classe-leçon-nat'!G:J,3,0)</f>
        <v>0</v>
      </c>
      <c r="K701" s="48" t="str">
        <f>VLOOKUP(G701,'Type Exo'!A:C,3,0)</f>
        <v>Exercice où il faut trouver la bonne réponse parmi 2 possibles (question alternative)</v>
      </c>
      <c r="L701" s="48"/>
      <c r="M701" s="48">
        <f>IF(NOT(ISNA(VLOOKUP(CONCATENATE($H701,"-",$G701),'Question ClasseLeçonActTyprep'!$I:$L,4,0))), VLOOKUP(CONCATENATE($H701,"-",$G701),'Question ClasseLeçonActTyprep'!$I:$L,4,0), IF(NOT(ISNA(VLOOKUP(CONCATENATE(MID($H701,1,LEN($H701)-2),"--*",$G701),'Question ClasseLeçonActTyprep'!$I:$L,4,0))), VLOOKUP(CONCATENATE(MID($H701,1,LEN($H701)-2),"--*",$G701),'Question ClasseLeçonActTyprep'!$I:$L,4,0), IF(NOT(ISNA(VLOOKUP(CONCATENATE(MID($H701,1,LEN($H701)-4),"---*",$G701),'Question ClasseLeçonActTyprep'!$I:$L,4,0))), VLOOKUP(CONCATENATE(MID($H701,1,LEN($H701)-4),"---*",$G701),'Question ClasseLeçonActTyprep'!$I:$L,4,0), IF(NOT(ISNA(VLOOKUP(CONCATENATE(MID($H701,1,LEN($H701)-5),"----*",$G701),'Question ClasseLeçonActTyprep'!$I:$L,4,0))), VLOOKUP(CONCATENATE(MID($H701,1,LEN($H701)-6),"----*",$G701),'Question ClasseLeçonActTyprep'!$I:$L,4,0), 0))))</f>
        <v>0</v>
      </c>
      <c r="N701" s="86">
        <f t="shared" si="42"/>
        <v>0</v>
      </c>
      <c r="O701"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'Exercice où il faut trouver la bonne réponse parmi 2 possibles (question alternative)', '0', '', 'B2', '4', 'CP', 'DI1', 'I');</v>
      </c>
    </row>
    <row r="702" spans="1:15" s="6" customFormat="1" ht="58" x14ac:dyDescent="0.35">
      <c r="A702" s="12" t="s">
        <v>77</v>
      </c>
      <c r="B702" s="85" t="s">
        <v>859</v>
      </c>
      <c r="C702" s="9" t="str">
        <f t="shared" si="40"/>
        <v>CP-DI1</v>
      </c>
      <c r="D702" s="85" t="s">
        <v>637</v>
      </c>
      <c r="E702" s="85" t="str">
        <f>VLOOKUP(D702,'Phase apprent &amp; Nature activ'!A$11:B$14,2,0)</f>
        <v>Introduction/Initiation</v>
      </c>
      <c r="F702" s="85">
        <v>4</v>
      </c>
      <c r="G702" s="85" t="s">
        <v>952</v>
      </c>
      <c r="H702" s="85" t="str">
        <f t="shared" si="41"/>
        <v>CP-DI1-I-4-Q1</v>
      </c>
      <c r="I702" s="48" t="str">
        <f>CONCATENATE(VLOOKUP(CONCATENATE(A702,"-",B702,"-",D702,"-",F702),'Activités par classe-leçon-nat'!G:H,2,0)," - ",E702)</f>
        <v>Apprendre à écrire la soustraction en ligne sur des soustractions mentales complexes (inférieur à 100) - Introduction/Initiation</v>
      </c>
      <c r="J702" s="48">
        <f>VLOOKUP(CONCATENATE($A702,"-",$B702,"-",$D702,"-",$F702),'Activités par classe-leçon-nat'!G:J,3,0)</f>
        <v>0</v>
      </c>
      <c r="K702" s="48" t="str">
        <f>VLOOKUP(G702,'Type Exo'!A:C,3,0)</f>
        <v>Un exercice de type QCM</v>
      </c>
      <c r="L702" s="48"/>
      <c r="M702" s="48">
        <f>IF(NOT(ISNA(VLOOKUP(CONCATENATE($H702,"-",$G702),'Question ClasseLeçonActTyprep'!$I:$L,4,0))), VLOOKUP(CONCATENATE($H702,"-",$G702),'Question ClasseLeçonActTyprep'!$I:$L,4,0), IF(NOT(ISNA(VLOOKUP(CONCATENATE(MID($H702,1,LEN($H702)-2),"--*",$G702),'Question ClasseLeçonActTyprep'!$I:$L,4,0))), VLOOKUP(CONCATENATE(MID($H702,1,LEN($H702)-2),"--*",$G702),'Question ClasseLeçonActTyprep'!$I:$L,4,0), IF(NOT(ISNA(VLOOKUP(CONCATENATE(MID($H702,1,LEN($H702)-4),"---*",$G702),'Question ClasseLeçonActTyprep'!$I:$L,4,0))), VLOOKUP(CONCATENATE(MID($H702,1,LEN($H702)-4),"---*",$G702),'Question ClasseLeçonActTyprep'!$I:$L,4,0), IF(NOT(ISNA(VLOOKUP(CONCATENATE(MID($H702,1,LEN($H702)-5),"----*",$G702),'Question ClasseLeçonActTyprep'!$I:$L,4,0))), VLOOKUP(CONCATENATE(MID($H702,1,LEN($H702)-6),"----*",$G702),'Question ClasseLeçonActTyprep'!$I:$L,4,0), 0))))</f>
        <v>0</v>
      </c>
      <c r="N702" s="86">
        <f t="shared" si="42"/>
        <v>0</v>
      </c>
      <c r="O702"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de type QCM', '0', '', 'Q1', '4', 'CP', 'DI1', 'I');</v>
      </c>
    </row>
    <row r="703" spans="1:15" s="6" customFormat="1" ht="58" x14ac:dyDescent="0.35">
      <c r="A703" s="12" t="s">
        <v>77</v>
      </c>
      <c r="B703" s="85" t="s">
        <v>859</v>
      </c>
      <c r="C703" s="9" t="str">
        <f t="shared" si="40"/>
        <v>CP-DI1</v>
      </c>
      <c r="D703" s="85" t="s">
        <v>637</v>
      </c>
      <c r="E703" s="85" t="str">
        <f>VLOOKUP(D703,'Phase apprent &amp; Nature activ'!A$11:B$14,2,0)</f>
        <v>Introduction/Initiation</v>
      </c>
      <c r="F703" s="85">
        <v>4</v>
      </c>
      <c r="G703" s="85" t="s">
        <v>953</v>
      </c>
      <c r="H703" s="85" t="str">
        <f t="shared" si="41"/>
        <v>CP-DI1-I-4-Q2</v>
      </c>
      <c r="I703" s="48" t="str">
        <f>CONCATENATE(VLOOKUP(CONCATENATE(A703,"-",B703,"-",D703,"-",F703),'Activités par classe-leçon-nat'!G:H,2,0)," - ",E703)</f>
        <v>Apprendre à écrire la soustraction en ligne sur des soustractions mentales complexes (inférieur à 100) - Introduction/Initiation</v>
      </c>
      <c r="J703" s="48">
        <f>VLOOKUP(CONCATENATE($A703,"-",$B703,"-",$D703,"-",$F703),'Activités par classe-leçon-nat'!G:J,3,0)</f>
        <v>0</v>
      </c>
      <c r="K703" s="48" t="str">
        <f>VLOOKUP(G703,'Type Exo'!A:C,3,0)</f>
        <v>Un exercice de type QCM (question alternative / trouver l'intrus)</v>
      </c>
      <c r="L703" s="48"/>
      <c r="M703" s="48">
        <f>IF(NOT(ISNA(VLOOKUP(CONCATENATE($H703,"-",$G703),'Question ClasseLeçonActTyprep'!$I:$L,4,0))), VLOOKUP(CONCATENATE($H703,"-",$G703),'Question ClasseLeçonActTyprep'!$I:$L,4,0), IF(NOT(ISNA(VLOOKUP(CONCATENATE(MID($H703,1,LEN($H703)-2),"--*",$G703),'Question ClasseLeçonActTyprep'!$I:$L,4,0))), VLOOKUP(CONCATENATE(MID($H703,1,LEN($H703)-2),"--*",$G703),'Question ClasseLeçonActTyprep'!$I:$L,4,0), IF(NOT(ISNA(VLOOKUP(CONCATENATE(MID($H703,1,LEN($H703)-4),"---*",$G703),'Question ClasseLeçonActTyprep'!$I:$L,4,0))), VLOOKUP(CONCATENATE(MID($H703,1,LEN($H703)-4),"---*",$G703),'Question ClasseLeçonActTyprep'!$I:$L,4,0), IF(NOT(ISNA(VLOOKUP(CONCATENATE(MID($H703,1,LEN($H703)-5),"----*",$G703),'Question ClasseLeçonActTyprep'!$I:$L,4,0))), VLOOKUP(CONCATENATE(MID($H703,1,LEN($H703)-6),"----*",$G703),'Question ClasseLeçonActTyprep'!$I:$L,4,0), 0))))</f>
        <v>0</v>
      </c>
      <c r="N703" s="86">
        <f t="shared" si="42"/>
        <v>0</v>
      </c>
      <c r="O703"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de type QCM (question alternative / trouver l''intrus)', '0', '', 'Q2', '4', 'CP', 'DI1', 'I');</v>
      </c>
    </row>
    <row r="704" spans="1:15" s="6" customFormat="1" ht="58" x14ac:dyDescent="0.35">
      <c r="A704" s="12" t="s">
        <v>77</v>
      </c>
      <c r="B704" s="85" t="s">
        <v>859</v>
      </c>
      <c r="C704" s="9" t="str">
        <f t="shared" si="40"/>
        <v>CP-DI1</v>
      </c>
      <c r="D704" s="85" t="s">
        <v>637</v>
      </c>
      <c r="E704" s="85" t="str">
        <f>VLOOKUP(D704,'Phase apprent &amp; Nature activ'!A$11:B$14,2,0)</f>
        <v>Introduction/Initiation</v>
      </c>
      <c r="F704" s="85">
        <v>4</v>
      </c>
      <c r="G704" s="85" t="s">
        <v>628</v>
      </c>
      <c r="H704" s="85" t="str">
        <f t="shared" si="41"/>
        <v>CP-DI1-I-4-P</v>
      </c>
      <c r="I704" s="48" t="str">
        <f>CONCATENATE(VLOOKUP(CONCATENATE(A704,"-",B704,"-",D704,"-",F704),'Activités par classe-leçon-nat'!G:H,2,0)," - ",E704)</f>
        <v>Apprendre à écrire la soustraction en ligne sur des soustractions mentales complexes (inférieur à 100) - Introduction/Initiation</v>
      </c>
      <c r="J704" s="48">
        <f>VLOOKUP(CONCATENATE($A704,"-",$B704,"-",$D704,"-",$F704),'Activités par classe-leçon-nat'!G:J,3,0)</f>
        <v>0</v>
      </c>
      <c r="K704" s="48" t="str">
        <f>VLOOKUP(G704,'Type Exo'!A:C,3,0)</f>
        <v>Un exercice où il faut relier des items entre eux par paire</v>
      </c>
      <c r="L704" s="48"/>
      <c r="M704" s="48">
        <f>IF(NOT(ISNA(VLOOKUP(CONCATENATE($H704,"-",$G704),'Question ClasseLeçonActTyprep'!$I:$L,4,0))), VLOOKUP(CONCATENATE($H704,"-",$G704),'Question ClasseLeçonActTyprep'!$I:$L,4,0), IF(NOT(ISNA(VLOOKUP(CONCATENATE(MID($H704,1,LEN($H704)-2),"--*",$G704),'Question ClasseLeçonActTyprep'!$I:$L,4,0))), VLOOKUP(CONCATENATE(MID($H704,1,LEN($H704)-2),"--*",$G704),'Question ClasseLeçonActTyprep'!$I:$L,4,0), IF(NOT(ISNA(VLOOKUP(CONCATENATE(MID($H704,1,LEN($H704)-4),"---*",$G704),'Question ClasseLeçonActTyprep'!$I:$L,4,0))), VLOOKUP(CONCATENATE(MID($H704,1,LEN($H704)-4),"---*",$G704),'Question ClasseLeçonActTyprep'!$I:$L,4,0), IF(NOT(ISNA(VLOOKUP(CONCATENATE(MID($H704,1,LEN($H704)-5),"----*",$G704),'Question ClasseLeçonActTyprep'!$I:$L,4,0))), VLOOKUP(CONCATENATE(MID($H704,1,LEN($H704)-6),"----*",$G704),'Question ClasseLeçonActTyprep'!$I:$L,4,0), 0))))</f>
        <v>0</v>
      </c>
      <c r="N704" s="86">
        <f t="shared" si="42"/>
        <v>0</v>
      </c>
      <c r="O704"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où il faut relier des items entre eux par paire', '0', '', 'P', '4', 'CP', 'DI1', 'I');</v>
      </c>
    </row>
    <row r="705" spans="1:15" s="6" customFormat="1" ht="58" x14ac:dyDescent="0.35">
      <c r="A705" s="12" t="s">
        <v>77</v>
      </c>
      <c r="B705" s="85" t="s">
        <v>859</v>
      </c>
      <c r="C705" s="9" t="str">
        <f t="shared" si="40"/>
        <v>CP-DI1</v>
      </c>
      <c r="D705" s="85" t="s">
        <v>637</v>
      </c>
      <c r="E705" s="85" t="str">
        <f>VLOOKUP(D705,'Phase apprent &amp; Nature activ'!A$11:B$14,2,0)</f>
        <v>Introduction/Initiation</v>
      </c>
      <c r="F705" s="85">
        <v>4</v>
      </c>
      <c r="G705" s="85" t="s">
        <v>87</v>
      </c>
      <c r="H705" s="85" t="str">
        <f t="shared" si="41"/>
        <v>CP-DI1-I-4-M</v>
      </c>
      <c r="I705" s="48" t="str">
        <f>CONCATENATE(VLOOKUP(CONCATENATE(A705,"-",B705,"-",D705,"-",F705),'Activités par classe-leçon-nat'!G:H,2,0)," - ",E705)</f>
        <v>Apprendre à écrire la soustraction en ligne sur des soustractions mentales complexes (inférieur à 100) - Introduction/Initiation</v>
      </c>
      <c r="J705" s="48">
        <f>VLOOKUP(CONCATENATE($A705,"-",$B705,"-",$D705,"-",$F705),'Activités par classe-leçon-nat'!G:J,3,0)</f>
        <v>0</v>
      </c>
      <c r="K705" s="48" t="str">
        <f>VLOOKUP(G705,'Type Exo'!A:C,3,0)</f>
        <v>Un exercice de type Memory</v>
      </c>
      <c r="L705" s="48"/>
      <c r="M705" s="48">
        <f>IF(NOT(ISNA(VLOOKUP(CONCATENATE($H705,"-",$G705),'Question ClasseLeçonActTyprep'!$I:$L,4,0))), VLOOKUP(CONCATENATE($H705,"-",$G705),'Question ClasseLeçonActTyprep'!$I:$L,4,0), IF(NOT(ISNA(VLOOKUP(CONCATENATE(MID($H705,1,LEN($H705)-2),"--*",$G705),'Question ClasseLeçonActTyprep'!$I:$L,4,0))), VLOOKUP(CONCATENATE(MID($H705,1,LEN($H705)-2),"--*",$G705),'Question ClasseLeçonActTyprep'!$I:$L,4,0), IF(NOT(ISNA(VLOOKUP(CONCATENATE(MID($H705,1,LEN($H705)-4),"---*",$G705),'Question ClasseLeçonActTyprep'!$I:$L,4,0))), VLOOKUP(CONCATENATE(MID($H705,1,LEN($H705)-4),"---*",$G705),'Question ClasseLeçonActTyprep'!$I:$L,4,0), IF(NOT(ISNA(VLOOKUP(CONCATENATE(MID($H705,1,LEN($H705)-5),"----*",$G705),'Question ClasseLeçonActTyprep'!$I:$L,4,0))), VLOOKUP(CONCATENATE(MID($H705,1,LEN($H705)-6),"----*",$G705),'Question ClasseLeçonActTyprep'!$I:$L,4,0), 0))))</f>
        <v>0</v>
      </c>
      <c r="N705" s="86">
        <f t="shared" si="42"/>
        <v>0</v>
      </c>
      <c r="O705" s="93" t="str">
        <f t="shared" si="43"/>
        <v>INSERT INTO `activite_clnt` (nom, description, objectif, consigne, typrep, num_activite, fk_classe_id, fk_lesson_id, fk_natureactiv_id) VALUES ('Apprendre à écrire la soustraction en ligne sur des soustractions mentales complexes (inférieur à 100) - Introduction/Initiation', 'Un exercice de type Memory', '0', '', 'M', '4', 'CP', 'DI1', 'I');</v>
      </c>
    </row>
    <row r="706" spans="1:15" s="6" customFormat="1" ht="58" x14ac:dyDescent="0.35">
      <c r="A706" s="12" t="s">
        <v>77</v>
      </c>
      <c r="B706" s="85" t="s">
        <v>859</v>
      </c>
      <c r="C706" s="9" t="str">
        <f t="shared" ref="C706:C769" si="44">CONCATENATE(A706,"-",B706)</f>
        <v>CP-DI1</v>
      </c>
      <c r="D706" s="85" t="s">
        <v>637</v>
      </c>
      <c r="E706" s="85" t="str">
        <f>VLOOKUP(D706,'Phase apprent &amp; Nature activ'!A$11:B$14,2,0)</f>
        <v>Introduction/Initiation</v>
      </c>
      <c r="F706" s="85">
        <v>4</v>
      </c>
      <c r="G706" s="85" t="s">
        <v>835</v>
      </c>
      <c r="H706" s="85" t="str">
        <f t="shared" ref="H706:H769" si="45">CONCATENATE($A706,"-",$B706,"-",$D706,"-",$F706,"-",G706)</f>
        <v>CP-DI1-I-4-T</v>
      </c>
      <c r="I706" s="48" t="str">
        <f>CONCATENATE(VLOOKUP(CONCATENATE(A706,"-",B706,"-",D706,"-",F706),'Activités par classe-leçon-nat'!G:H,2,0)," - ",E706)</f>
        <v>Apprendre à écrire la soustraction en ligne sur des soustractions mentales complexes (inférieur à 100) - Introduction/Initiation</v>
      </c>
      <c r="J706" s="48">
        <f>VLOOKUP(CONCATENATE($A706,"-",$B706,"-",$D706,"-",$F706),'Activités par classe-leçon-nat'!G:J,3,0)</f>
        <v>0</v>
      </c>
      <c r="K706" s="48" t="str">
        <f>VLOOKUP(G706,'Type Exo'!A:C,3,0)</f>
        <v>Un exercice à trous</v>
      </c>
      <c r="L706" s="48"/>
      <c r="M706" s="48">
        <f>IF(NOT(ISNA(VLOOKUP(CONCATENATE($H706,"-",$G706),'Question ClasseLeçonActTyprep'!$I:$L,4,0))), VLOOKUP(CONCATENATE($H706,"-",$G706),'Question ClasseLeçonActTyprep'!$I:$L,4,0), IF(NOT(ISNA(VLOOKUP(CONCATENATE(MID($H706,1,LEN($H706)-2),"--*",$G706),'Question ClasseLeçonActTyprep'!$I:$L,4,0))), VLOOKUP(CONCATENATE(MID($H706,1,LEN($H706)-2),"--*",$G706),'Question ClasseLeçonActTyprep'!$I:$L,4,0), IF(NOT(ISNA(VLOOKUP(CONCATENATE(MID($H706,1,LEN($H706)-4),"---*",$G706),'Question ClasseLeçonActTyprep'!$I:$L,4,0))), VLOOKUP(CONCATENATE(MID($H706,1,LEN($H706)-4),"---*",$G706),'Question ClasseLeçonActTyprep'!$I:$L,4,0), IF(NOT(ISNA(VLOOKUP(CONCATENATE(MID($H706,1,LEN($H706)-5),"----*",$G706),'Question ClasseLeçonActTyprep'!$I:$L,4,0))), VLOOKUP(CONCATENATE(MID($H706,1,LEN($H706)-6),"----*",$G706),'Question ClasseLeçonActTyprep'!$I:$L,4,0), 0))))</f>
        <v>0</v>
      </c>
      <c r="N706" s="86">
        <f t="shared" ref="N706:N769" si="46">IF(L706&lt;&gt;"",L706,M706)</f>
        <v>0</v>
      </c>
      <c r="O706" s="93" t="str">
        <f t="shared" ref="O706:O769" si="47">CONCATENATE("INSERT INTO `activite_clnt` (nom, description, objectif, consigne, typrep, num_activite, fk_classe_id, fk_lesson_id, fk_natureactiv_id) VALUES ('",SUBSTITUTE(I706,"'","''"),"', '",SUBSTITUTE(K706,"'","''"),"', '",SUBSTITUTE(J706,"'","''"),"', '",SUBSTITUTE(L706,"'","''"),"', '",G706,"', '",F706,"', '",A706,"', '",B706,"', '",D706,"');")</f>
        <v>INSERT INTO `activite_clnt` (nom, description, objectif, consigne, typrep, num_activite, fk_classe_id, fk_lesson_id, fk_natureactiv_id) VALUES ('Apprendre à écrire la soustraction en ligne sur des soustractions mentales complexes (inférieur à 100) - Introduction/Initiation', 'Un exercice à trous', '0', '', 'T', '4', 'CP', 'DI1', 'I');</v>
      </c>
    </row>
    <row r="707" spans="1:15" s="6" customFormat="1" ht="58" x14ac:dyDescent="0.35">
      <c r="A707" s="12" t="s">
        <v>77</v>
      </c>
      <c r="B707" s="85" t="s">
        <v>839</v>
      </c>
      <c r="C707" s="9" t="str">
        <f t="shared" si="44"/>
        <v>CP-SO1</v>
      </c>
      <c r="D707" s="85" t="s">
        <v>637</v>
      </c>
      <c r="E707" s="85" t="str">
        <f>VLOOKUP(D707,'Phase apprent &amp; Nature activ'!A$11:B$14,2,0)</f>
        <v>Introduction/Initiation</v>
      </c>
      <c r="F707" s="85">
        <v>1</v>
      </c>
      <c r="G707" s="85" t="s">
        <v>87</v>
      </c>
      <c r="H707" s="85" t="str">
        <f t="shared" si="45"/>
        <v>CP-SO1-I-1-M</v>
      </c>
      <c r="I707" s="48" t="str">
        <f>CONCATENATE(VLOOKUP(CONCATENATE(A707,"-",B707,"-",D707,"-",F707),'Activités par classe-leçon-nat'!G:H,2,0)," - ",E707)</f>
        <v>Apprendre que la soustraction -1 revient à déterminer le précédent (ou encore le suivant en comptant à l'envers) - Introduction/Initiation</v>
      </c>
      <c r="J707" s="48">
        <f>VLOOKUP(CONCATENATE($A707,"-",$B707,"-",$D707,"-",$F707),'Activités par classe-leçon-nat'!G:J,3,0)</f>
        <v>0</v>
      </c>
      <c r="K707" s="48" t="str">
        <f>VLOOKUP(G707,'Type Exo'!A:C,3,0)</f>
        <v>Un exercice de type Memory</v>
      </c>
      <c r="L707" s="48"/>
      <c r="M707" s="48">
        <f>IF(NOT(ISNA(VLOOKUP(CONCATENATE($H707,"-",$G707),'Question ClasseLeçonActTyprep'!$I:$L,4,0))), VLOOKUP(CONCATENATE($H707,"-",$G707),'Question ClasseLeçonActTyprep'!$I:$L,4,0), IF(NOT(ISNA(VLOOKUP(CONCATENATE(MID($H707,1,LEN($H707)-2),"--*",$G707),'Question ClasseLeçonActTyprep'!$I:$L,4,0))), VLOOKUP(CONCATENATE(MID($H707,1,LEN($H707)-2),"--*",$G707),'Question ClasseLeçonActTyprep'!$I:$L,4,0), IF(NOT(ISNA(VLOOKUP(CONCATENATE(MID($H707,1,LEN($H707)-4),"---*",$G707),'Question ClasseLeçonActTyprep'!$I:$L,4,0))), VLOOKUP(CONCATENATE(MID($H707,1,LEN($H707)-4),"---*",$G707),'Question ClasseLeçonActTyprep'!$I:$L,4,0), IF(NOT(ISNA(VLOOKUP(CONCATENATE(MID($H707,1,LEN($H707)-5),"----*",$G707),'Question ClasseLeçonActTyprep'!$I:$L,4,0))), VLOOKUP(CONCATENATE(MID($H707,1,LEN($H707)-6),"----*",$G707),'Question ClasseLeçonActTyprep'!$I:$L,4,0), 0))))</f>
        <v>0</v>
      </c>
      <c r="N707" s="86">
        <f t="shared" si="46"/>
        <v>0</v>
      </c>
      <c r="O707"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'Un exercice de type Memory', '0', '', 'M', '1', 'CP', 'SO1', 'I');</v>
      </c>
    </row>
    <row r="708" spans="1:15" s="6" customFormat="1" ht="58" x14ac:dyDescent="0.35">
      <c r="A708" s="12" t="s">
        <v>77</v>
      </c>
      <c r="B708" s="85" t="s">
        <v>839</v>
      </c>
      <c r="C708" s="9" t="str">
        <f t="shared" si="44"/>
        <v>CP-SO1</v>
      </c>
      <c r="D708" s="85" t="s">
        <v>637</v>
      </c>
      <c r="E708" s="85" t="str">
        <f>VLOOKUP(D708,'Phase apprent &amp; Nature activ'!A$11:B$14,2,0)</f>
        <v>Introduction/Initiation</v>
      </c>
      <c r="F708" s="85">
        <v>1</v>
      </c>
      <c r="G708" s="85" t="s">
        <v>835</v>
      </c>
      <c r="H708" s="85" t="str">
        <f t="shared" si="45"/>
        <v>CP-SO1-I-1-T</v>
      </c>
      <c r="I708" s="48" t="str">
        <f>CONCATENATE(VLOOKUP(CONCATENATE(A708,"-",B708,"-",D708,"-",F708),'Activités par classe-leçon-nat'!G:H,2,0)," - ",E708)</f>
        <v>Apprendre que la soustraction -1 revient à déterminer le précédent (ou encore le suivant en comptant à l'envers) - Introduction/Initiation</v>
      </c>
      <c r="J708" s="48">
        <f>VLOOKUP(CONCATENATE($A708,"-",$B708,"-",$D708,"-",$F708),'Activités par classe-leçon-nat'!G:J,3,0)</f>
        <v>0</v>
      </c>
      <c r="K708" s="48" t="str">
        <f>VLOOKUP(G708,'Type Exo'!A:C,3,0)</f>
        <v>Un exercice à trous</v>
      </c>
      <c r="L708" s="48"/>
      <c r="M708" s="48">
        <f>IF(NOT(ISNA(VLOOKUP(CONCATENATE($H708,"-",$G708),'Question ClasseLeçonActTyprep'!$I:$L,4,0))), VLOOKUP(CONCATENATE($H708,"-",$G708),'Question ClasseLeçonActTyprep'!$I:$L,4,0), IF(NOT(ISNA(VLOOKUP(CONCATENATE(MID($H708,1,LEN($H708)-2),"--*",$G708),'Question ClasseLeçonActTyprep'!$I:$L,4,0))), VLOOKUP(CONCATENATE(MID($H708,1,LEN($H708)-2),"--*",$G708),'Question ClasseLeçonActTyprep'!$I:$L,4,0), IF(NOT(ISNA(VLOOKUP(CONCATENATE(MID($H708,1,LEN($H708)-4),"---*",$G708),'Question ClasseLeçonActTyprep'!$I:$L,4,0))), VLOOKUP(CONCATENATE(MID($H708,1,LEN($H708)-4),"---*",$G708),'Question ClasseLeçonActTyprep'!$I:$L,4,0), IF(NOT(ISNA(VLOOKUP(CONCATENATE(MID($H708,1,LEN($H708)-5),"----*",$G708),'Question ClasseLeçonActTyprep'!$I:$L,4,0))), VLOOKUP(CONCATENATE(MID($H708,1,LEN($H708)-6),"----*",$G708),'Question ClasseLeçonActTyprep'!$I:$L,4,0), 0))))</f>
        <v>0</v>
      </c>
      <c r="N708" s="86">
        <f t="shared" si="46"/>
        <v>0</v>
      </c>
      <c r="O708"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'Un exercice à trous', '0', '', 'T', '1', 'CP', 'SO1', 'I');</v>
      </c>
    </row>
    <row r="709" spans="1:15" s="6" customFormat="1" ht="58" x14ac:dyDescent="0.35">
      <c r="A709" s="12" t="s">
        <v>77</v>
      </c>
      <c r="B709" s="85" t="s">
        <v>839</v>
      </c>
      <c r="C709" s="9" t="str">
        <f t="shared" si="44"/>
        <v>CP-SO1</v>
      </c>
      <c r="D709" s="85" t="s">
        <v>637</v>
      </c>
      <c r="E709" s="85" t="str">
        <f>VLOOKUP(D709,'Phase apprent &amp; Nature activ'!A$11:B$14,2,0)</f>
        <v>Introduction/Initiation</v>
      </c>
      <c r="F709" s="85">
        <v>1</v>
      </c>
      <c r="G709" s="85" t="s">
        <v>735</v>
      </c>
      <c r="H709" s="85" t="str">
        <f t="shared" si="45"/>
        <v>CP-SO1-I-1-B1</v>
      </c>
      <c r="I709" s="48" t="str">
        <f>CONCATENATE(VLOOKUP(CONCATENATE(A709,"-",B709,"-",D709,"-",F709),'Activités par classe-leçon-nat'!G:H,2,0)," - ",E709)</f>
        <v>Apprendre que la soustraction -1 revient à déterminer le précédent (ou encore le suivant en comptant à l'envers) - Introduction/Initiation</v>
      </c>
      <c r="J709" s="48">
        <f>VLOOKUP(CONCATENATE($A709,"-",$B709,"-",$D709,"-",$F709),'Activités par classe-leçon-nat'!G:J,3,0)</f>
        <v>0</v>
      </c>
      <c r="K709" s="48" t="str">
        <f>VLOOKUP(G709,'Type Exo'!A:C,3,0)</f>
        <v>Exercice où il faut trouver la bonne réponse parmi 2 possibles</v>
      </c>
      <c r="L709" s="48"/>
      <c r="M709" s="48">
        <f>IF(NOT(ISNA(VLOOKUP(CONCATENATE($H709,"-",$G709),'Question ClasseLeçonActTyprep'!$I:$L,4,0))), VLOOKUP(CONCATENATE($H709,"-",$G709),'Question ClasseLeçonActTyprep'!$I:$L,4,0), IF(NOT(ISNA(VLOOKUP(CONCATENATE(MID($H709,1,LEN($H709)-2),"--*",$G709),'Question ClasseLeçonActTyprep'!$I:$L,4,0))), VLOOKUP(CONCATENATE(MID($H709,1,LEN($H709)-2),"--*",$G709),'Question ClasseLeçonActTyprep'!$I:$L,4,0), IF(NOT(ISNA(VLOOKUP(CONCATENATE(MID($H709,1,LEN($H709)-4),"---*",$G709),'Question ClasseLeçonActTyprep'!$I:$L,4,0))), VLOOKUP(CONCATENATE(MID($H709,1,LEN($H709)-4),"---*",$G709),'Question ClasseLeçonActTyprep'!$I:$L,4,0), IF(NOT(ISNA(VLOOKUP(CONCATENATE(MID($H709,1,LEN($H709)-5),"----*",$G709),'Question ClasseLeçonActTyprep'!$I:$L,4,0))), VLOOKUP(CONCATENATE(MID($H709,1,LEN($H709)-6),"----*",$G709),'Question ClasseLeçonActTyprep'!$I:$L,4,0), 0))))</f>
        <v>0</v>
      </c>
      <c r="N709" s="86">
        <f t="shared" si="46"/>
        <v>0</v>
      </c>
      <c r="O709"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'Exercice où il faut trouver la bonne réponse parmi 2 possibles', '0', '', 'B1', '1', 'CP', 'SO1', 'I');</v>
      </c>
    </row>
    <row r="710" spans="1:15" s="6" customFormat="1" ht="58" x14ac:dyDescent="0.35">
      <c r="A710" s="12" t="s">
        <v>77</v>
      </c>
      <c r="B710" s="85" t="s">
        <v>839</v>
      </c>
      <c r="C710" s="9" t="str">
        <f t="shared" si="44"/>
        <v>CP-SO1</v>
      </c>
      <c r="D710" s="85" t="s">
        <v>637</v>
      </c>
      <c r="E710" s="85" t="str">
        <f>VLOOKUP(D710,'Phase apprent &amp; Nature activ'!A$11:B$14,2,0)</f>
        <v>Introduction/Initiation</v>
      </c>
      <c r="F710" s="85">
        <v>1</v>
      </c>
      <c r="G710" s="85" t="s">
        <v>951</v>
      </c>
      <c r="H710" s="85" t="str">
        <f t="shared" si="45"/>
        <v>CP-SO1-I-1-B2</v>
      </c>
      <c r="I710" s="48" t="str">
        <f>CONCATENATE(VLOOKUP(CONCATENATE(A710,"-",B710,"-",D710,"-",F710),'Activités par classe-leçon-nat'!G:H,2,0)," - ",E710)</f>
        <v>Apprendre que la soustraction -1 revient à déterminer le précédent (ou encore le suivant en comptant à l'envers) - Introduction/Initiation</v>
      </c>
      <c r="J710" s="48">
        <f>VLOOKUP(CONCATENATE($A710,"-",$B710,"-",$D710,"-",$F710),'Activités par classe-leçon-nat'!G:J,3,0)</f>
        <v>0</v>
      </c>
      <c r="K710" s="48" t="str">
        <f>VLOOKUP(G710,'Type Exo'!A:C,3,0)</f>
        <v>Exercice où il faut trouver la bonne réponse parmi 2 possibles (question alternative)</v>
      </c>
      <c r="L710" s="48"/>
      <c r="M710" s="48">
        <f>IF(NOT(ISNA(VLOOKUP(CONCATENATE($H710,"-",$G710),'Question ClasseLeçonActTyprep'!$I:$L,4,0))), VLOOKUP(CONCATENATE($H710,"-",$G710),'Question ClasseLeçonActTyprep'!$I:$L,4,0), IF(NOT(ISNA(VLOOKUP(CONCATENATE(MID($H710,1,LEN($H710)-2),"--*",$G710),'Question ClasseLeçonActTyprep'!$I:$L,4,0))), VLOOKUP(CONCATENATE(MID($H710,1,LEN($H710)-2),"--*",$G710),'Question ClasseLeçonActTyprep'!$I:$L,4,0), IF(NOT(ISNA(VLOOKUP(CONCATENATE(MID($H710,1,LEN($H710)-4),"---*",$G710),'Question ClasseLeçonActTyprep'!$I:$L,4,0))), VLOOKUP(CONCATENATE(MID($H710,1,LEN($H710)-4),"---*",$G710),'Question ClasseLeçonActTyprep'!$I:$L,4,0), IF(NOT(ISNA(VLOOKUP(CONCATENATE(MID($H710,1,LEN($H710)-5),"----*",$G710),'Question ClasseLeçonActTyprep'!$I:$L,4,0))), VLOOKUP(CONCATENATE(MID($H710,1,LEN($H710)-6),"----*",$G710),'Question ClasseLeçonActTyprep'!$I:$L,4,0), 0))))</f>
        <v>0</v>
      </c>
      <c r="N710" s="86">
        <f t="shared" si="46"/>
        <v>0</v>
      </c>
      <c r="O710"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'Exercice où il faut trouver la bonne réponse parmi 2 possibles (question alternative)', '0', '', 'B2', '1', 'CP', 'SO1', 'I');</v>
      </c>
    </row>
    <row r="711" spans="1:15" s="6" customFormat="1" ht="58" x14ac:dyDescent="0.35">
      <c r="A711" s="12" t="s">
        <v>77</v>
      </c>
      <c r="B711" s="85" t="s">
        <v>839</v>
      </c>
      <c r="C711" s="9" t="str">
        <f t="shared" si="44"/>
        <v>CP-SO1</v>
      </c>
      <c r="D711" s="85" t="s">
        <v>637</v>
      </c>
      <c r="E711" s="85" t="str">
        <f>VLOOKUP(D711,'Phase apprent &amp; Nature activ'!A$11:B$14,2,0)</f>
        <v>Introduction/Initiation</v>
      </c>
      <c r="F711" s="85">
        <v>1</v>
      </c>
      <c r="G711" s="85" t="s">
        <v>952</v>
      </c>
      <c r="H711" s="85" t="str">
        <f t="shared" si="45"/>
        <v>CP-SO1-I-1-Q1</v>
      </c>
      <c r="I711" s="48" t="str">
        <f>CONCATENATE(VLOOKUP(CONCATENATE(A711,"-",B711,"-",D711,"-",F711),'Activités par classe-leçon-nat'!G:H,2,0)," - ",E711)</f>
        <v>Apprendre que la soustraction -1 revient à déterminer le précédent (ou encore le suivant en comptant à l'envers) - Introduction/Initiation</v>
      </c>
      <c r="J711" s="48">
        <f>VLOOKUP(CONCATENATE($A711,"-",$B711,"-",$D711,"-",$F711),'Activités par classe-leçon-nat'!G:J,3,0)</f>
        <v>0</v>
      </c>
      <c r="K711" s="48" t="str">
        <f>VLOOKUP(G711,'Type Exo'!A:C,3,0)</f>
        <v>Un exercice de type QCM</v>
      </c>
      <c r="L711" s="48"/>
      <c r="M711" s="48">
        <f>IF(NOT(ISNA(VLOOKUP(CONCATENATE($H711,"-",$G711),'Question ClasseLeçonActTyprep'!$I:$L,4,0))), VLOOKUP(CONCATENATE($H711,"-",$G711),'Question ClasseLeçonActTyprep'!$I:$L,4,0), IF(NOT(ISNA(VLOOKUP(CONCATENATE(MID($H711,1,LEN($H711)-2),"--*",$G711),'Question ClasseLeçonActTyprep'!$I:$L,4,0))), VLOOKUP(CONCATENATE(MID($H711,1,LEN($H711)-2),"--*",$G711),'Question ClasseLeçonActTyprep'!$I:$L,4,0), IF(NOT(ISNA(VLOOKUP(CONCATENATE(MID($H711,1,LEN($H711)-4),"---*",$G711),'Question ClasseLeçonActTyprep'!$I:$L,4,0))), VLOOKUP(CONCATENATE(MID($H711,1,LEN($H711)-4),"---*",$G711),'Question ClasseLeçonActTyprep'!$I:$L,4,0), IF(NOT(ISNA(VLOOKUP(CONCATENATE(MID($H711,1,LEN($H711)-5),"----*",$G711),'Question ClasseLeçonActTyprep'!$I:$L,4,0))), VLOOKUP(CONCATENATE(MID($H711,1,LEN($H711)-6),"----*",$G711),'Question ClasseLeçonActTyprep'!$I:$L,4,0), 0))))</f>
        <v>0</v>
      </c>
      <c r="N711" s="86">
        <f t="shared" si="46"/>
        <v>0</v>
      </c>
      <c r="O711"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'Un exercice de type QCM', '0', '', 'Q1', '1', 'CP', 'SO1', 'I');</v>
      </c>
    </row>
    <row r="712" spans="1:15" s="6" customFormat="1" ht="58" x14ac:dyDescent="0.35">
      <c r="A712" s="12" t="s">
        <v>77</v>
      </c>
      <c r="B712" s="85" t="s">
        <v>839</v>
      </c>
      <c r="C712" s="9" t="str">
        <f t="shared" si="44"/>
        <v>CP-SO1</v>
      </c>
      <c r="D712" s="85" t="s">
        <v>637</v>
      </c>
      <c r="E712" s="85" t="str">
        <f>VLOOKUP(D712,'Phase apprent &amp; Nature activ'!A$11:B$14,2,0)</f>
        <v>Introduction/Initiation</v>
      </c>
      <c r="F712" s="85">
        <v>1</v>
      </c>
      <c r="G712" s="85" t="s">
        <v>953</v>
      </c>
      <c r="H712" s="85" t="str">
        <f t="shared" si="45"/>
        <v>CP-SO1-I-1-Q2</v>
      </c>
      <c r="I712" s="48" t="str">
        <f>CONCATENATE(VLOOKUP(CONCATENATE(A712,"-",B712,"-",D712,"-",F712),'Activités par classe-leçon-nat'!G:H,2,0)," - ",E712)</f>
        <v>Apprendre que la soustraction -1 revient à déterminer le précédent (ou encore le suivant en comptant à l'envers) - Introduction/Initiation</v>
      </c>
      <c r="J712" s="48">
        <f>VLOOKUP(CONCATENATE($A712,"-",$B712,"-",$D712,"-",$F712),'Activités par classe-leçon-nat'!G:J,3,0)</f>
        <v>0</v>
      </c>
      <c r="K712" s="48" t="str">
        <f>VLOOKUP(G712,'Type Exo'!A:C,3,0)</f>
        <v>Un exercice de type QCM (question alternative / trouver l'intrus)</v>
      </c>
      <c r="L712" s="48"/>
      <c r="M712" s="48">
        <f>IF(NOT(ISNA(VLOOKUP(CONCATENATE($H712,"-",$G712),'Question ClasseLeçonActTyprep'!$I:$L,4,0))), VLOOKUP(CONCATENATE($H712,"-",$G712),'Question ClasseLeçonActTyprep'!$I:$L,4,0), IF(NOT(ISNA(VLOOKUP(CONCATENATE(MID($H712,1,LEN($H712)-2),"--*",$G712),'Question ClasseLeçonActTyprep'!$I:$L,4,0))), VLOOKUP(CONCATENATE(MID($H712,1,LEN($H712)-2),"--*",$G712),'Question ClasseLeçonActTyprep'!$I:$L,4,0), IF(NOT(ISNA(VLOOKUP(CONCATENATE(MID($H712,1,LEN($H712)-4),"---*",$G712),'Question ClasseLeçonActTyprep'!$I:$L,4,0))), VLOOKUP(CONCATENATE(MID($H712,1,LEN($H712)-4),"---*",$G712),'Question ClasseLeçonActTyprep'!$I:$L,4,0), IF(NOT(ISNA(VLOOKUP(CONCATENATE(MID($H712,1,LEN($H712)-5),"----*",$G712),'Question ClasseLeçonActTyprep'!$I:$L,4,0))), VLOOKUP(CONCATENATE(MID($H712,1,LEN($H712)-6),"----*",$G712),'Question ClasseLeçonActTyprep'!$I:$L,4,0), 0))))</f>
        <v>0</v>
      </c>
      <c r="N712" s="86">
        <f t="shared" si="46"/>
        <v>0</v>
      </c>
      <c r="O712"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'Un exercice de type QCM (question alternative / trouver l''intrus)', '0', '', 'Q2', '1', 'CP', 'SO1', 'I');</v>
      </c>
    </row>
    <row r="713" spans="1:15" s="6" customFormat="1" ht="58" x14ac:dyDescent="0.35">
      <c r="A713" s="12" t="s">
        <v>77</v>
      </c>
      <c r="B713" s="85" t="s">
        <v>839</v>
      </c>
      <c r="C713" s="9" t="str">
        <f t="shared" si="44"/>
        <v>CP-SO1</v>
      </c>
      <c r="D713" s="85" t="s">
        <v>637</v>
      </c>
      <c r="E713" s="85" t="str">
        <f>VLOOKUP(D713,'Phase apprent &amp; Nature activ'!A$11:B$14,2,0)</f>
        <v>Introduction/Initiation</v>
      </c>
      <c r="F713" s="85">
        <v>1</v>
      </c>
      <c r="G713" s="85" t="s">
        <v>628</v>
      </c>
      <c r="H713" s="85" t="str">
        <f t="shared" si="45"/>
        <v>CP-SO1-I-1-P</v>
      </c>
      <c r="I713" s="48" t="str">
        <f>CONCATENATE(VLOOKUP(CONCATENATE(A713,"-",B713,"-",D713,"-",F713),'Activités par classe-leçon-nat'!G:H,2,0)," - ",E713)</f>
        <v>Apprendre que la soustraction -1 revient à déterminer le précédent (ou encore le suivant en comptant à l'envers) - Introduction/Initiation</v>
      </c>
      <c r="J713" s="48">
        <f>VLOOKUP(CONCATENATE($A713,"-",$B713,"-",$D713,"-",$F713),'Activités par classe-leçon-nat'!G:J,3,0)</f>
        <v>0</v>
      </c>
      <c r="K713" s="48" t="str">
        <f>VLOOKUP(G713,'Type Exo'!A:C,3,0)</f>
        <v>Un exercice où il faut relier des items entre eux par paire</v>
      </c>
      <c r="L713" s="48"/>
      <c r="M713" s="48">
        <f>IF(NOT(ISNA(VLOOKUP(CONCATENATE($H713,"-",$G713),'Question ClasseLeçonActTyprep'!$I:$L,4,0))), VLOOKUP(CONCATENATE($H713,"-",$G713),'Question ClasseLeçonActTyprep'!$I:$L,4,0), IF(NOT(ISNA(VLOOKUP(CONCATENATE(MID($H713,1,LEN($H713)-2),"--*",$G713),'Question ClasseLeçonActTyprep'!$I:$L,4,0))), VLOOKUP(CONCATENATE(MID($H713,1,LEN($H713)-2),"--*",$G713),'Question ClasseLeçonActTyprep'!$I:$L,4,0), IF(NOT(ISNA(VLOOKUP(CONCATENATE(MID($H713,1,LEN($H713)-4),"---*",$G713),'Question ClasseLeçonActTyprep'!$I:$L,4,0))), VLOOKUP(CONCATENATE(MID($H713,1,LEN($H713)-4),"---*",$G713),'Question ClasseLeçonActTyprep'!$I:$L,4,0), IF(NOT(ISNA(VLOOKUP(CONCATENATE(MID($H713,1,LEN($H713)-5),"----*",$G713),'Question ClasseLeçonActTyprep'!$I:$L,4,0))), VLOOKUP(CONCATENATE(MID($H713,1,LEN($H713)-6),"----*",$G713),'Question ClasseLeçonActTyprep'!$I:$L,4,0), 0))))</f>
        <v>0</v>
      </c>
      <c r="N713" s="86">
        <f t="shared" si="46"/>
        <v>0</v>
      </c>
      <c r="O713" s="93" t="str">
        <f t="shared" si="47"/>
        <v>INSERT INTO `activite_clnt` (nom, description, objectif, consigne, typrep, num_activite, fk_classe_id, fk_lesson_id, fk_natureactiv_id) VALUES ('Apprendre que la soustraction -1 revient à déterminer le précédent (ou encore le suivant en comptant à l''envers) - Introduction/Initiation', 'Un exercice où il faut relier des items entre eux par paire', '0', '', 'P', '1', 'CP', 'SO1', 'I');</v>
      </c>
    </row>
    <row r="714" spans="1:15" s="6" customFormat="1" ht="58" x14ac:dyDescent="0.35">
      <c r="A714" s="12" t="s">
        <v>77</v>
      </c>
      <c r="B714" s="85" t="s">
        <v>839</v>
      </c>
      <c r="C714" s="9" t="str">
        <f t="shared" si="44"/>
        <v>CP-SO1</v>
      </c>
      <c r="D714" s="85" t="s">
        <v>637</v>
      </c>
      <c r="E714" s="85" t="str">
        <f>VLOOKUP(D714,'Phase apprent &amp; Nature activ'!A$11:B$14,2,0)</f>
        <v>Introduction/Initiation</v>
      </c>
      <c r="F714" s="85">
        <v>2</v>
      </c>
      <c r="G714" s="85" t="s">
        <v>87</v>
      </c>
      <c r="H714" s="85" t="str">
        <f t="shared" si="45"/>
        <v>CP-SO1-I-2-M</v>
      </c>
      <c r="I714" s="48" t="str">
        <f>CONCATENATE(VLOOKUP(CONCATENATE(A714,"-",B714,"-",D714,"-",F714),'Activités par classe-leçon-nat'!G:H,2,0)," - ",E714)</f>
        <v>Apprendre que la soustraction -2 revient à déterminer le précédent du précédent (soit 2 fois le précédent) - Introduction/Initiation</v>
      </c>
      <c r="J714" s="48">
        <f>VLOOKUP(CONCATENATE($A714,"-",$B714,"-",$D714,"-",$F714),'Activités par classe-leçon-nat'!G:J,3,0)</f>
        <v>0</v>
      </c>
      <c r="K714" s="48" t="str">
        <f>VLOOKUP(G714,'Type Exo'!A:C,3,0)</f>
        <v>Un exercice de type Memory</v>
      </c>
      <c r="L714" s="48"/>
      <c r="M714" s="48">
        <f>IF(NOT(ISNA(VLOOKUP(CONCATENATE($H714,"-",$G714),'Question ClasseLeçonActTyprep'!$I:$L,4,0))), VLOOKUP(CONCATENATE($H714,"-",$G714),'Question ClasseLeçonActTyprep'!$I:$L,4,0), IF(NOT(ISNA(VLOOKUP(CONCATENATE(MID($H714,1,LEN($H714)-2),"--*",$G714),'Question ClasseLeçonActTyprep'!$I:$L,4,0))), VLOOKUP(CONCATENATE(MID($H714,1,LEN($H714)-2),"--*",$G714),'Question ClasseLeçonActTyprep'!$I:$L,4,0), IF(NOT(ISNA(VLOOKUP(CONCATENATE(MID($H714,1,LEN($H714)-4),"---*",$G714),'Question ClasseLeçonActTyprep'!$I:$L,4,0))), VLOOKUP(CONCATENATE(MID($H714,1,LEN($H714)-4),"---*",$G714),'Question ClasseLeçonActTyprep'!$I:$L,4,0), IF(NOT(ISNA(VLOOKUP(CONCATENATE(MID($H714,1,LEN($H714)-5),"----*",$G714),'Question ClasseLeçonActTyprep'!$I:$L,4,0))), VLOOKUP(CONCATENATE(MID($H714,1,LEN($H714)-6),"----*",$G714),'Question ClasseLeçonActTyprep'!$I:$L,4,0), 0))))</f>
        <v>0</v>
      </c>
      <c r="N714" s="86">
        <f t="shared" si="46"/>
        <v>0</v>
      </c>
      <c r="O714"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'Un exercice de type Memory', '0', '', 'M', '2', 'CP', 'SO1', 'I');</v>
      </c>
    </row>
    <row r="715" spans="1:15" s="6" customFormat="1" ht="58" x14ac:dyDescent="0.35">
      <c r="A715" s="12" t="s">
        <v>77</v>
      </c>
      <c r="B715" s="85" t="s">
        <v>839</v>
      </c>
      <c r="C715" s="9" t="str">
        <f t="shared" si="44"/>
        <v>CP-SO1</v>
      </c>
      <c r="D715" s="85" t="s">
        <v>637</v>
      </c>
      <c r="E715" s="85" t="str">
        <f>VLOOKUP(D715,'Phase apprent &amp; Nature activ'!A$11:B$14,2,0)</f>
        <v>Introduction/Initiation</v>
      </c>
      <c r="F715" s="85">
        <v>2</v>
      </c>
      <c r="G715" s="85" t="s">
        <v>835</v>
      </c>
      <c r="H715" s="85" t="str">
        <f t="shared" si="45"/>
        <v>CP-SO1-I-2-T</v>
      </c>
      <c r="I715" s="48" t="str">
        <f>CONCATENATE(VLOOKUP(CONCATENATE(A715,"-",B715,"-",D715,"-",F715),'Activités par classe-leçon-nat'!G:H,2,0)," - ",E715)</f>
        <v>Apprendre que la soustraction -2 revient à déterminer le précédent du précédent (soit 2 fois le précédent) - Introduction/Initiation</v>
      </c>
      <c r="J715" s="48">
        <f>VLOOKUP(CONCATENATE($A715,"-",$B715,"-",$D715,"-",$F715),'Activités par classe-leçon-nat'!G:J,3,0)</f>
        <v>0</v>
      </c>
      <c r="K715" s="48" t="str">
        <f>VLOOKUP(G715,'Type Exo'!A:C,3,0)</f>
        <v>Un exercice à trous</v>
      </c>
      <c r="L715" s="48"/>
      <c r="M715" s="48">
        <f>IF(NOT(ISNA(VLOOKUP(CONCATENATE($H715,"-",$G715),'Question ClasseLeçonActTyprep'!$I:$L,4,0))), VLOOKUP(CONCATENATE($H715,"-",$G715),'Question ClasseLeçonActTyprep'!$I:$L,4,0), IF(NOT(ISNA(VLOOKUP(CONCATENATE(MID($H715,1,LEN($H715)-2),"--*",$G715),'Question ClasseLeçonActTyprep'!$I:$L,4,0))), VLOOKUP(CONCATENATE(MID($H715,1,LEN($H715)-2),"--*",$G715),'Question ClasseLeçonActTyprep'!$I:$L,4,0), IF(NOT(ISNA(VLOOKUP(CONCATENATE(MID($H715,1,LEN($H715)-4),"---*",$G715),'Question ClasseLeçonActTyprep'!$I:$L,4,0))), VLOOKUP(CONCATENATE(MID($H715,1,LEN($H715)-4),"---*",$G715),'Question ClasseLeçonActTyprep'!$I:$L,4,0), IF(NOT(ISNA(VLOOKUP(CONCATENATE(MID($H715,1,LEN($H715)-5),"----*",$G715),'Question ClasseLeçonActTyprep'!$I:$L,4,0))), VLOOKUP(CONCATENATE(MID($H715,1,LEN($H715)-6),"----*",$G715),'Question ClasseLeçonActTyprep'!$I:$L,4,0), 0))))</f>
        <v>0</v>
      </c>
      <c r="N715" s="86">
        <f t="shared" si="46"/>
        <v>0</v>
      </c>
      <c r="O715"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'Un exercice à trous', '0', '', 'T', '2', 'CP', 'SO1', 'I');</v>
      </c>
    </row>
    <row r="716" spans="1:15" s="6" customFormat="1" ht="58" x14ac:dyDescent="0.35">
      <c r="A716" s="12" t="s">
        <v>77</v>
      </c>
      <c r="B716" s="85" t="s">
        <v>839</v>
      </c>
      <c r="C716" s="9" t="str">
        <f t="shared" si="44"/>
        <v>CP-SO1</v>
      </c>
      <c r="D716" s="85" t="s">
        <v>637</v>
      </c>
      <c r="E716" s="85" t="str">
        <f>VLOOKUP(D716,'Phase apprent &amp; Nature activ'!A$11:B$14,2,0)</f>
        <v>Introduction/Initiation</v>
      </c>
      <c r="F716" s="85">
        <v>2</v>
      </c>
      <c r="G716" s="85" t="s">
        <v>735</v>
      </c>
      <c r="H716" s="85" t="str">
        <f t="shared" si="45"/>
        <v>CP-SO1-I-2-B1</v>
      </c>
      <c r="I716" s="48" t="str">
        <f>CONCATENATE(VLOOKUP(CONCATENATE(A716,"-",B716,"-",D716,"-",F716),'Activités par classe-leçon-nat'!G:H,2,0)," - ",E716)</f>
        <v>Apprendre que la soustraction -2 revient à déterminer le précédent du précédent (soit 2 fois le précédent) - Introduction/Initiation</v>
      </c>
      <c r="J716" s="48">
        <f>VLOOKUP(CONCATENATE($A716,"-",$B716,"-",$D716,"-",$F716),'Activités par classe-leçon-nat'!G:J,3,0)</f>
        <v>0</v>
      </c>
      <c r="K716" s="48" t="str">
        <f>VLOOKUP(G716,'Type Exo'!A:C,3,0)</f>
        <v>Exercice où il faut trouver la bonne réponse parmi 2 possibles</v>
      </c>
      <c r="L716" s="48"/>
      <c r="M716" s="48">
        <f>IF(NOT(ISNA(VLOOKUP(CONCATENATE($H716,"-",$G716),'Question ClasseLeçonActTyprep'!$I:$L,4,0))), VLOOKUP(CONCATENATE($H716,"-",$G716),'Question ClasseLeçonActTyprep'!$I:$L,4,0), IF(NOT(ISNA(VLOOKUP(CONCATENATE(MID($H716,1,LEN($H716)-2),"--*",$G716),'Question ClasseLeçonActTyprep'!$I:$L,4,0))), VLOOKUP(CONCATENATE(MID($H716,1,LEN($H716)-2),"--*",$G716),'Question ClasseLeçonActTyprep'!$I:$L,4,0), IF(NOT(ISNA(VLOOKUP(CONCATENATE(MID($H716,1,LEN($H716)-4),"---*",$G716),'Question ClasseLeçonActTyprep'!$I:$L,4,0))), VLOOKUP(CONCATENATE(MID($H716,1,LEN($H716)-4),"---*",$G716),'Question ClasseLeçonActTyprep'!$I:$L,4,0), IF(NOT(ISNA(VLOOKUP(CONCATENATE(MID($H716,1,LEN($H716)-5),"----*",$G716),'Question ClasseLeçonActTyprep'!$I:$L,4,0))), VLOOKUP(CONCATENATE(MID($H716,1,LEN($H716)-6),"----*",$G716),'Question ClasseLeçonActTyprep'!$I:$L,4,0), 0))))</f>
        <v>0</v>
      </c>
      <c r="N716" s="86">
        <f t="shared" si="46"/>
        <v>0</v>
      </c>
      <c r="O716"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'Exercice où il faut trouver la bonne réponse parmi 2 possibles', '0', '', 'B1', '2', 'CP', 'SO1', 'I');</v>
      </c>
    </row>
    <row r="717" spans="1:15" s="6" customFormat="1" ht="58" x14ac:dyDescent="0.35">
      <c r="A717" s="12" t="s">
        <v>77</v>
      </c>
      <c r="B717" s="85" t="s">
        <v>839</v>
      </c>
      <c r="C717" s="9" t="str">
        <f t="shared" si="44"/>
        <v>CP-SO1</v>
      </c>
      <c r="D717" s="85" t="s">
        <v>637</v>
      </c>
      <c r="E717" s="85" t="str">
        <f>VLOOKUP(D717,'Phase apprent &amp; Nature activ'!A$11:B$14,2,0)</f>
        <v>Introduction/Initiation</v>
      </c>
      <c r="F717" s="85">
        <v>2</v>
      </c>
      <c r="G717" s="85" t="s">
        <v>951</v>
      </c>
      <c r="H717" s="85" t="str">
        <f t="shared" si="45"/>
        <v>CP-SO1-I-2-B2</v>
      </c>
      <c r="I717" s="48" t="str">
        <f>CONCATENATE(VLOOKUP(CONCATENATE(A717,"-",B717,"-",D717,"-",F717),'Activités par classe-leçon-nat'!G:H,2,0)," - ",E717)</f>
        <v>Apprendre que la soustraction -2 revient à déterminer le précédent du précédent (soit 2 fois le précédent) - Introduction/Initiation</v>
      </c>
      <c r="J717" s="48">
        <f>VLOOKUP(CONCATENATE($A717,"-",$B717,"-",$D717,"-",$F717),'Activités par classe-leçon-nat'!G:J,3,0)</f>
        <v>0</v>
      </c>
      <c r="K717" s="48" t="str">
        <f>VLOOKUP(G717,'Type Exo'!A:C,3,0)</f>
        <v>Exercice où il faut trouver la bonne réponse parmi 2 possibles (question alternative)</v>
      </c>
      <c r="L717" s="48"/>
      <c r="M717" s="48">
        <f>IF(NOT(ISNA(VLOOKUP(CONCATENATE($H717,"-",$G717),'Question ClasseLeçonActTyprep'!$I:$L,4,0))), VLOOKUP(CONCATENATE($H717,"-",$G717),'Question ClasseLeçonActTyprep'!$I:$L,4,0), IF(NOT(ISNA(VLOOKUP(CONCATENATE(MID($H717,1,LEN($H717)-2),"--*",$G717),'Question ClasseLeçonActTyprep'!$I:$L,4,0))), VLOOKUP(CONCATENATE(MID($H717,1,LEN($H717)-2),"--*",$G717),'Question ClasseLeçonActTyprep'!$I:$L,4,0), IF(NOT(ISNA(VLOOKUP(CONCATENATE(MID($H717,1,LEN($H717)-4),"---*",$G717),'Question ClasseLeçonActTyprep'!$I:$L,4,0))), VLOOKUP(CONCATENATE(MID($H717,1,LEN($H717)-4),"---*",$G717),'Question ClasseLeçonActTyprep'!$I:$L,4,0), IF(NOT(ISNA(VLOOKUP(CONCATENATE(MID($H717,1,LEN($H717)-5),"----*",$G717),'Question ClasseLeçonActTyprep'!$I:$L,4,0))), VLOOKUP(CONCATENATE(MID($H717,1,LEN($H717)-6),"----*",$G717),'Question ClasseLeçonActTyprep'!$I:$L,4,0), 0))))</f>
        <v>0</v>
      </c>
      <c r="N717" s="86">
        <f t="shared" si="46"/>
        <v>0</v>
      </c>
      <c r="O717"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'Exercice où il faut trouver la bonne réponse parmi 2 possibles (question alternative)', '0', '', 'B2', '2', 'CP', 'SO1', 'I');</v>
      </c>
    </row>
    <row r="718" spans="1:15" s="6" customFormat="1" ht="58" x14ac:dyDescent="0.35">
      <c r="A718" s="12" t="s">
        <v>77</v>
      </c>
      <c r="B718" s="85" t="s">
        <v>839</v>
      </c>
      <c r="C718" s="9" t="str">
        <f t="shared" si="44"/>
        <v>CP-SO1</v>
      </c>
      <c r="D718" s="85" t="s">
        <v>637</v>
      </c>
      <c r="E718" s="85" t="str">
        <f>VLOOKUP(D718,'Phase apprent &amp; Nature activ'!A$11:B$14,2,0)</f>
        <v>Introduction/Initiation</v>
      </c>
      <c r="F718" s="85">
        <v>2</v>
      </c>
      <c r="G718" s="85" t="s">
        <v>952</v>
      </c>
      <c r="H718" s="85" t="str">
        <f t="shared" si="45"/>
        <v>CP-SO1-I-2-Q1</v>
      </c>
      <c r="I718" s="48" t="str">
        <f>CONCATENATE(VLOOKUP(CONCATENATE(A718,"-",B718,"-",D718,"-",F718),'Activités par classe-leçon-nat'!G:H,2,0)," - ",E718)</f>
        <v>Apprendre que la soustraction -2 revient à déterminer le précédent du précédent (soit 2 fois le précédent) - Introduction/Initiation</v>
      </c>
      <c r="J718" s="48">
        <f>VLOOKUP(CONCATENATE($A718,"-",$B718,"-",$D718,"-",$F718),'Activités par classe-leçon-nat'!G:J,3,0)</f>
        <v>0</v>
      </c>
      <c r="K718" s="48" t="str">
        <f>VLOOKUP(G718,'Type Exo'!A:C,3,0)</f>
        <v>Un exercice de type QCM</v>
      </c>
      <c r="L718" s="48"/>
      <c r="M718" s="48">
        <f>IF(NOT(ISNA(VLOOKUP(CONCATENATE($H718,"-",$G718),'Question ClasseLeçonActTyprep'!$I:$L,4,0))), VLOOKUP(CONCATENATE($H718,"-",$G718),'Question ClasseLeçonActTyprep'!$I:$L,4,0), IF(NOT(ISNA(VLOOKUP(CONCATENATE(MID($H718,1,LEN($H718)-2),"--*",$G718),'Question ClasseLeçonActTyprep'!$I:$L,4,0))), VLOOKUP(CONCATENATE(MID($H718,1,LEN($H718)-2),"--*",$G718),'Question ClasseLeçonActTyprep'!$I:$L,4,0), IF(NOT(ISNA(VLOOKUP(CONCATENATE(MID($H718,1,LEN($H718)-4),"---*",$G718),'Question ClasseLeçonActTyprep'!$I:$L,4,0))), VLOOKUP(CONCATENATE(MID($H718,1,LEN($H718)-4),"---*",$G718),'Question ClasseLeçonActTyprep'!$I:$L,4,0), IF(NOT(ISNA(VLOOKUP(CONCATENATE(MID($H718,1,LEN($H718)-5),"----*",$G718),'Question ClasseLeçonActTyprep'!$I:$L,4,0))), VLOOKUP(CONCATENATE(MID($H718,1,LEN($H718)-6),"----*",$G718),'Question ClasseLeçonActTyprep'!$I:$L,4,0), 0))))</f>
        <v>0</v>
      </c>
      <c r="N718" s="86">
        <f t="shared" si="46"/>
        <v>0</v>
      </c>
      <c r="O718"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'Un exercice de type QCM', '0', '', 'Q1', '2', 'CP', 'SO1', 'I');</v>
      </c>
    </row>
    <row r="719" spans="1:15" s="6" customFormat="1" ht="58" x14ac:dyDescent="0.35">
      <c r="A719" s="12" t="s">
        <v>77</v>
      </c>
      <c r="B719" s="85" t="s">
        <v>839</v>
      </c>
      <c r="C719" s="9" t="str">
        <f t="shared" si="44"/>
        <v>CP-SO1</v>
      </c>
      <c r="D719" s="85" t="s">
        <v>637</v>
      </c>
      <c r="E719" s="85" t="str">
        <f>VLOOKUP(D719,'Phase apprent &amp; Nature activ'!A$11:B$14,2,0)</f>
        <v>Introduction/Initiation</v>
      </c>
      <c r="F719" s="85">
        <v>2</v>
      </c>
      <c r="G719" s="85" t="s">
        <v>953</v>
      </c>
      <c r="H719" s="85" t="str">
        <f t="shared" si="45"/>
        <v>CP-SO1-I-2-Q2</v>
      </c>
      <c r="I719" s="48" t="str">
        <f>CONCATENATE(VLOOKUP(CONCATENATE(A719,"-",B719,"-",D719,"-",F719),'Activités par classe-leçon-nat'!G:H,2,0)," - ",E719)</f>
        <v>Apprendre que la soustraction -2 revient à déterminer le précédent du précédent (soit 2 fois le précédent) - Introduction/Initiation</v>
      </c>
      <c r="J719" s="48">
        <f>VLOOKUP(CONCATENATE($A719,"-",$B719,"-",$D719,"-",$F719),'Activités par classe-leçon-nat'!G:J,3,0)</f>
        <v>0</v>
      </c>
      <c r="K719" s="48" t="str">
        <f>VLOOKUP(G719,'Type Exo'!A:C,3,0)</f>
        <v>Un exercice de type QCM (question alternative / trouver l'intrus)</v>
      </c>
      <c r="L719" s="48"/>
      <c r="M719" s="48">
        <f>IF(NOT(ISNA(VLOOKUP(CONCATENATE($H719,"-",$G719),'Question ClasseLeçonActTyprep'!$I:$L,4,0))), VLOOKUP(CONCATENATE($H719,"-",$G719),'Question ClasseLeçonActTyprep'!$I:$L,4,0), IF(NOT(ISNA(VLOOKUP(CONCATENATE(MID($H719,1,LEN($H719)-2),"--*",$G719),'Question ClasseLeçonActTyprep'!$I:$L,4,0))), VLOOKUP(CONCATENATE(MID($H719,1,LEN($H719)-2),"--*",$G719),'Question ClasseLeçonActTyprep'!$I:$L,4,0), IF(NOT(ISNA(VLOOKUP(CONCATENATE(MID($H719,1,LEN($H719)-4),"---*",$G719),'Question ClasseLeçonActTyprep'!$I:$L,4,0))), VLOOKUP(CONCATENATE(MID($H719,1,LEN($H719)-4),"---*",$G719),'Question ClasseLeçonActTyprep'!$I:$L,4,0), IF(NOT(ISNA(VLOOKUP(CONCATENATE(MID($H719,1,LEN($H719)-5),"----*",$G719),'Question ClasseLeçonActTyprep'!$I:$L,4,0))), VLOOKUP(CONCATENATE(MID($H719,1,LEN($H719)-6),"----*",$G719),'Question ClasseLeçonActTyprep'!$I:$L,4,0), 0))))</f>
        <v>0</v>
      </c>
      <c r="N719" s="86">
        <f t="shared" si="46"/>
        <v>0</v>
      </c>
      <c r="O719"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'Un exercice de type QCM (question alternative / trouver l''intrus)', '0', '', 'Q2', '2', 'CP', 'SO1', 'I');</v>
      </c>
    </row>
    <row r="720" spans="1:15" s="6" customFormat="1" ht="58" x14ac:dyDescent="0.35">
      <c r="A720" s="12" t="s">
        <v>77</v>
      </c>
      <c r="B720" s="85" t="s">
        <v>839</v>
      </c>
      <c r="C720" s="9" t="str">
        <f t="shared" si="44"/>
        <v>CP-SO1</v>
      </c>
      <c r="D720" s="85" t="s">
        <v>637</v>
      </c>
      <c r="E720" s="85" t="str">
        <f>VLOOKUP(D720,'Phase apprent &amp; Nature activ'!A$11:B$14,2,0)</f>
        <v>Introduction/Initiation</v>
      </c>
      <c r="F720" s="85">
        <v>2</v>
      </c>
      <c r="G720" s="85" t="s">
        <v>628</v>
      </c>
      <c r="H720" s="85" t="str">
        <f t="shared" si="45"/>
        <v>CP-SO1-I-2-P</v>
      </c>
      <c r="I720" s="48" t="str">
        <f>CONCATENATE(VLOOKUP(CONCATENATE(A720,"-",B720,"-",D720,"-",F720),'Activités par classe-leçon-nat'!G:H,2,0)," - ",E720)</f>
        <v>Apprendre que la soustraction -2 revient à déterminer le précédent du précédent (soit 2 fois le précédent) - Introduction/Initiation</v>
      </c>
      <c r="J720" s="48">
        <f>VLOOKUP(CONCATENATE($A720,"-",$B720,"-",$D720,"-",$F720),'Activités par classe-leçon-nat'!G:J,3,0)</f>
        <v>0</v>
      </c>
      <c r="K720" s="48" t="str">
        <f>VLOOKUP(G720,'Type Exo'!A:C,3,0)</f>
        <v>Un exercice où il faut relier des items entre eux par paire</v>
      </c>
      <c r="L720" s="48"/>
      <c r="M720" s="48">
        <f>IF(NOT(ISNA(VLOOKUP(CONCATENATE($H720,"-",$G720),'Question ClasseLeçonActTyprep'!$I:$L,4,0))), VLOOKUP(CONCATENATE($H720,"-",$G720),'Question ClasseLeçonActTyprep'!$I:$L,4,0), IF(NOT(ISNA(VLOOKUP(CONCATENATE(MID($H720,1,LEN($H720)-2),"--*",$G720),'Question ClasseLeçonActTyprep'!$I:$L,4,0))), VLOOKUP(CONCATENATE(MID($H720,1,LEN($H720)-2),"--*",$G720),'Question ClasseLeçonActTyprep'!$I:$L,4,0), IF(NOT(ISNA(VLOOKUP(CONCATENATE(MID($H720,1,LEN($H720)-4),"---*",$G720),'Question ClasseLeçonActTyprep'!$I:$L,4,0))), VLOOKUP(CONCATENATE(MID($H720,1,LEN($H720)-4),"---*",$G720),'Question ClasseLeçonActTyprep'!$I:$L,4,0), IF(NOT(ISNA(VLOOKUP(CONCATENATE(MID($H720,1,LEN($H720)-5),"----*",$G720),'Question ClasseLeçonActTyprep'!$I:$L,4,0))), VLOOKUP(CONCATENATE(MID($H720,1,LEN($H720)-6),"----*",$G720),'Question ClasseLeçonActTyprep'!$I:$L,4,0), 0))))</f>
        <v>0</v>
      </c>
      <c r="N720" s="86">
        <f t="shared" si="46"/>
        <v>0</v>
      </c>
      <c r="O720" s="93" t="str">
        <f t="shared" si="47"/>
        <v>INSERT INTO `activite_clnt` (nom, description, objectif, consigne, typrep, num_activite, fk_classe_id, fk_lesson_id, fk_natureactiv_id) VALUES ('Apprendre que la soustraction -2 revient à déterminer le précédent du précédent (soit 2 fois le précédent) - Introduction/Initiation', 'Un exercice où il faut relier des items entre eux par paire', '0', '', 'P', '2', 'CP', 'SO1', 'I');</v>
      </c>
    </row>
    <row r="721" spans="1:15" s="6" customFormat="1" ht="58" x14ac:dyDescent="0.35">
      <c r="A721" s="12" t="s">
        <v>77</v>
      </c>
      <c r="B721" s="85" t="s">
        <v>839</v>
      </c>
      <c r="C721" s="9" t="str">
        <f t="shared" si="44"/>
        <v>CP-SO1</v>
      </c>
      <c r="D721" s="85" t="s">
        <v>637</v>
      </c>
      <c r="E721" s="85" t="str">
        <f>VLOOKUP(D721,'Phase apprent &amp; Nature activ'!A$11:B$14,2,0)</f>
        <v>Introduction/Initiation</v>
      </c>
      <c r="F721" s="85">
        <v>3</v>
      </c>
      <c r="G721" s="85" t="s">
        <v>87</v>
      </c>
      <c r="H721" s="85" t="str">
        <f t="shared" si="45"/>
        <v>CP-SO1-I-3-M</v>
      </c>
      <c r="I721" s="48" t="str">
        <f>CONCATENATE(VLOOKUP(CONCATENATE(A721,"-",B721,"-",D721,"-",F721),'Activités par classe-leçon-nat'!G:H,2,0)," - ",E721)</f>
        <v>Apprendre que l'addition -3 revient à déterminer le précédent du précédent du précédent (soit 3 fois le précédent) - Introduction/Initiation</v>
      </c>
      <c r="J721" s="48">
        <f>VLOOKUP(CONCATENATE($A721,"-",$B721,"-",$D721,"-",$F721),'Activités par classe-leçon-nat'!G:J,3,0)</f>
        <v>0</v>
      </c>
      <c r="K721" s="48" t="str">
        <f>VLOOKUP(G721,'Type Exo'!A:C,3,0)</f>
        <v>Un exercice de type Memory</v>
      </c>
      <c r="L721" s="48"/>
      <c r="M721" s="48">
        <f>IF(NOT(ISNA(VLOOKUP(CONCATENATE($H721,"-",$G721),'Question ClasseLeçonActTyprep'!$I:$L,4,0))), VLOOKUP(CONCATENATE($H721,"-",$G721),'Question ClasseLeçonActTyprep'!$I:$L,4,0), IF(NOT(ISNA(VLOOKUP(CONCATENATE(MID($H721,1,LEN($H721)-2),"--*",$G721),'Question ClasseLeçonActTyprep'!$I:$L,4,0))), VLOOKUP(CONCATENATE(MID($H721,1,LEN($H721)-2),"--*",$G721),'Question ClasseLeçonActTyprep'!$I:$L,4,0), IF(NOT(ISNA(VLOOKUP(CONCATENATE(MID($H721,1,LEN($H721)-4),"---*",$G721),'Question ClasseLeçonActTyprep'!$I:$L,4,0))), VLOOKUP(CONCATENATE(MID($H721,1,LEN($H721)-4),"---*",$G721),'Question ClasseLeçonActTyprep'!$I:$L,4,0), IF(NOT(ISNA(VLOOKUP(CONCATENATE(MID($H721,1,LEN($H721)-5),"----*",$G721),'Question ClasseLeçonActTyprep'!$I:$L,4,0))), VLOOKUP(CONCATENATE(MID($H721,1,LEN($H721)-6),"----*",$G721),'Question ClasseLeçonActTyprep'!$I:$L,4,0), 0))))</f>
        <v>0</v>
      </c>
      <c r="N721" s="86">
        <f t="shared" si="46"/>
        <v>0</v>
      </c>
      <c r="O721"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'Un exercice de type Memory', '0', '', 'M', '3', 'CP', 'SO1', 'I');</v>
      </c>
    </row>
    <row r="722" spans="1:15" s="6" customFormat="1" ht="58" x14ac:dyDescent="0.35">
      <c r="A722" s="12" t="s">
        <v>77</v>
      </c>
      <c r="B722" s="85" t="s">
        <v>839</v>
      </c>
      <c r="C722" s="9" t="str">
        <f t="shared" si="44"/>
        <v>CP-SO1</v>
      </c>
      <c r="D722" s="85" t="s">
        <v>637</v>
      </c>
      <c r="E722" s="85" t="str">
        <f>VLOOKUP(D722,'Phase apprent &amp; Nature activ'!A$11:B$14,2,0)</f>
        <v>Introduction/Initiation</v>
      </c>
      <c r="F722" s="85">
        <v>3</v>
      </c>
      <c r="G722" s="85" t="s">
        <v>835</v>
      </c>
      <c r="H722" s="85" t="str">
        <f t="shared" si="45"/>
        <v>CP-SO1-I-3-T</v>
      </c>
      <c r="I722" s="48" t="str">
        <f>CONCATENATE(VLOOKUP(CONCATENATE(A722,"-",B722,"-",D722,"-",F722),'Activités par classe-leçon-nat'!G:H,2,0)," - ",E722)</f>
        <v>Apprendre que l'addition -3 revient à déterminer le précédent du précédent du précédent (soit 3 fois le précédent) - Introduction/Initiation</v>
      </c>
      <c r="J722" s="48">
        <f>VLOOKUP(CONCATENATE($A722,"-",$B722,"-",$D722,"-",$F722),'Activités par classe-leçon-nat'!G:J,3,0)</f>
        <v>0</v>
      </c>
      <c r="K722" s="48" t="str">
        <f>VLOOKUP(G722,'Type Exo'!A:C,3,0)</f>
        <v>Un exercice à trous</v>
      </c>
      <c r="L722" s="48"/>
      <c r="M722" s="48">
        <f>IF(NOT(ISNA(VLOOKUP(CONCATENATE($H722,"-",$G722),'Question ClasseLeçonActTyprep'!$I:$L,4,0))), VLOOKUP(CONCATENATE($H722,"-",$G722),'Question ClasseLeçonActTyprep'!$I:$L,4,0), IF(NOT(ISNA(VLOOKUP(CONCATENATE(MID($H722,1,LEN($H722)-2),"--*",$G722),'Question ClasseLeçonActTyprep'!$I:$L,4,0))), VLOOKUP(CONCATENATE(MID($H722,1,LEN($H722)-2),"--*",$G722),'Question ClasseLeçonActTyprep'!$I:$L,4,0), IF(NOT(ISNA(VLOOKUP(CONCATENATE(MID($H722,1,LEN($H722)-4),"---*",$G722),'Question ClasseLeçonActTyprep'!$I:$L,4,0))), VLOOKUP(CONCATENATE(MID($H722,1,LEN($H722)-4),"---*",$G722),'Question ClasseLeçonActTyprep'!$I:$L,4,0), IF(NOT(ISNA(VLOOKUP(CONCATENATE(MID($H722,1,LEN($H722)-5),"----*",$G722),'Question ClasseLeçonActTyprep'!$I:$L,4,0))), VLOOKUP(CONCATENATE(MID($H722,1,LEN($H722)-6),"----*",$G722),'Question ClasseLeçonActTyprep'!$I:$L,4,0), 0))))</f>
        <v>0</v>
      </c>
      <c r="N722" s="86">
        <f t="shared" si="46"/>
        <v>0</v>
      </c>
      <c r="O722"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'Un exercice à trous', '0', '', 'T', '3', 'CP', 'SO1', 'I');</v>
      </c>
    </row>
    <row r="723" spans="1:15" s="6" customFormat="1" ht="58" x14ac:dyDescent="0.35">
      <c r="A723" s="12" t="s">
        <v>77</v>
      </c>
      <c r="B723" s="85" t="s">
        <v>839</v>
      </c>
      <c r="C723" s="9" t="str">
        <f t="shared" si="44"/>
        <v>CP-SO1</v>
      </c>
      <c r="D723" s="85" t="s">
        <v>637</v>
      </c>
      <c r="E723" s="85" t="str">
        <f>VLOOKUP(D723,'Phase apprent &amp; Nature activ'!A$11:B$14,2,0)</f>
        <v>Introduction/Initiation</v>
      </c>
      <c r="F723" s="85">
        <v>3</v>
      </c>
      <c r="G723" s="85" t="s">
        <v>735</v>
      </c>
      <c r="H723" s="85" t="str">
        <f t="shared" si="45"/>
        <v>CP-SO1-I-3-B1</v>
      </c>
      <c r="I723" s="48" t="str">
        <f>CONCATENATE(VLOOKUP(CONCATENATE(A723,"-",B723,"-",D723,"-",F723),'Activités par classe-leçon-nat'!G:H,2,0)," - ",E723)</f>
        <v>Apprendre que l'addition -3 revient à déterminer le précédent du précédent du précédent (soit 3 fois le précédent) - Introduction/Initiation</v>
      </c>
      <c r="J723" s="48">
        <f>VLOOKUP(CONCATENATE($A723,"-",$B723,"-",$D723,"-",$F723),'Activités par classe-leçon-nat'!G:J,3,0)</f>
        <v>0</v>
      </c>
      <c r="K723" s="48" t="str">
        <f>VLOOKUP(G723,'Type Exo'!A:C,3,0)</f>
        <v>Exercice où il faut trouver la bonne réponse parmi 2 possibles</v>
      </c>
      <c r="L723" s="48"/>
      <c r="M723" s="48">
        <f>IF(NOT(ISNA(VLOOKUP(CONCATENATE($H723,"-",$G723),'Question ClasseLeçonActTyprep'!$I:$L,4,0))), VLOOKUP(CONCATENATE($H723,"-",$G723),'Question ClasseLeçonActTyprep'!$I:$L,4,0), IF(NOT(ISNA(VLOOKUP(CONCATENATE(MID($H723,1,LEN($H723)-2),"--*",$G723),'Question ClasseLeçonActTyprep'!$I:$L,4,0))), VLOOKUP(CONCATENATE(MID($H723,1,LEN($H723)-2),"--*",$G723),'Question ClasseLeçonActTyprep'!$I:$L,4,0), IF(NOT(ISNA(VLOOKUP(CONCATENATE(MID($H723,1,LEN($H723)-4),"---*",$G723),'Question ClasseLeçonActTyprep'!$I:$L,4,0))), VLOOKUP(CONCATENATE(MID($H723,1,LEN($H723)-4),"---*",$G723),'Question ClasseLeçonActTyprep'!$I:$L,4,0), IF(NOT(ISNA(VLOOKUP(CONCATENATE(MID($H723,1,LEN($H723)-5),"----*",$G723),'Question ClasseLeçonActTyprep'!$I:$L,4,0))), VLOOKUP(CONCATENATE(MID($H723,1,LEN($H723)-6),"----*",$G723),'Question ClasseLeçonActTyprep'!$I:$L,4,0), 0))))</f>
        <v>0</v>
      </c>
      <c r="N723" s="86">
        <f t="shared" si="46"/>
        <v>0</v>
      </c>
      <c r="O723"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'Exercice où il faut trouver la bonne réponse parmi 2 possibles', '0', '', 'B1', '3', 'CP', 'SO1', 'I');</v>
      </c>
    </row>
    <row r="724" spans="1:15" s="6" customFormat="1" ht="58" x14ac:dyDescent="0.35">
      <c r="A724" s="12" t="s">
        <v>77</v>
      </c>
      <c r="B724" s="85" t="s">
        <v>839</v>
      </c>
      <c r="C724" s="9" t="str">
        <f t="shared" si="44"/>
        <v>CP-SO1</v>
      </c>
      <c r="D724" s="85" t="s">
        <v>637</v>
      </c>
      <c r="E724" s="85" t="str">
        <f>VLOOKUP(D724,'Phase apprent &amp; Nature activ'!A$11:B$14,2,0)</f>
        <v>Introduction/Initiation</v>
      </c>
      <c r="F724" s="85">
        <v>3</v>
      </c>
      <c r="G724" s="85" t="s">
        <v>951</v>
      </c>
      <c r="H724" s="85" t="str">
        <f t="shared" si="45"/>
        <v>CP-SO1-I-3-B2</v>
      </c>
      <c r="I724" s="48" t="str">
        <f>CONCATENATE(VLOOKUP(CONCATENATE(A724,"-",B724,"-",D724,"-",F724),'Activités par classe-leçon-nat'!G:H,2,0)," - ",E724)</f>
        <v>Apprendre que l'addition -3 revient à déterminer le précédent du précédent du précédent (soit 3 fois le précédent) - Introduction/Initiation</v>
      </c>
      <c r="J724" s="48">
        <f>VLOOKUP(CONCATENATE($A724,"-",$B724,"-",$D724,"-",$F724),'Activités par classe-leçon-nat'!G:J,3,0)</f>
        <v>0</v>
      </c>
      <c r="K724" s="48" t="str">
        <f>VLOOKUP(G724,'Type Exo'!A:C,3,0)</f>
        <v>Exercice où il faut trouver la bonne réponse parmi 2 possibles (question alternative)</v>
      </c>
      <c r="L724" s="48"/>
      <c r="M724" s="48">
        <f>IF(NOT(ISNA(VLOOKUP(CONCATENATE($H724,"-",$G724),'Question ClasseLeçonActTyprep'!$I:$L,4,0))), VLOOKUP(CONCATENATE($H724,"-",$G724),'Question ClasseLeçonActTyprep'!$I:$L,4,0), IF(NOT(ISNA(VLOOKUP(CONCATENATE(MID($H724,1,LEN($H724)-2),"--*",$G724),'Question ClasseLeçonActTyprep'!$I:$L,4,0))), VLOOKUP(CONCATENATE(MID($H724,1,LEN($H724)-2),"--*",$G724),'Question ClasseLeçonActTyprep'!$I:$L,4,0), IF(NOT(ISNA(VLOOKUP(CONCATENATE(MID($H724,1,LEN($H724)-4),"---*",$G724),'Question ClasseLeçonActTyprep'!$I:$L,4,0))), VLOOKUP(CONCATENATE(MID($H724,1,LEN($H724)-4),"---*",$G724),'Question ClasseLeçonActTyprep'!$I:$L,4,0), IF(NOT(ISNA(VLOOKUP(CONCATENATE(MID($H724,1,LEN($H724)-5),"----*",$G724),'Question ClasseLeçonActTyprep'!$I:$L,4,0))), VLOOKUP(CONCATENATE(MID($H724,1,LEN($H724)-6),"----*",$G724),'Question ClasseLeçonActTyprep'!$I:$L,4,0), 0))))</f>
        <v>0</v>
      </c>
      <c r="N724" s="86">
        <f t="shared" si="46"/>
        <v>0</v>
      </c>
      <c r="O724"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'Exercice où il faut trouver la bonne réponse parmi 2 possibles (question alternative)', '0', '', 'B2', '3', 'CP', 'SO1', 'I');</v>
      </c>
    </row>
    <row r="725" spans="1:15" s="6" customFormat="1" ht="58" x14ac:dyDescent="0.35">
      <c r="A725" s="12" t="s">
        <v>77</v>
      </c>
      <c r="B725" s="85" t="s">
        <v>839</v>
      </c>
      <c r="C725" s="9" t="str">
        <f t="shared" si="44"/>
        <v>CP-SO1</v>
      </c>
      <c r="D725" s="85" t="s">
        <v>637</v>
      </c>
      <c r="E725" s="85" t="str">
        <f>VLOOKUP(D725,'Phase apprent &amp; Nature activ'!A$11:B$14,2,0)</f>
        <v>Introduction/Initiation</v>
      </c>
      <c r="F725" s="85">
        <v>3</v>
      </c>
      <c r="G725" s="85" t="s">
        <v>952</v>
      </c>
      <c r="H725" s="85" t="str">
        <f t="shared" si="45"/>
        <v>CP-SO1-I-3-Q1</v>
      </c>
      <c r="I725" s="48" t="str">
        <f>CONCATENATE(VLOOKUP(CONCATENATE(A725,"-",B725,"-",D725,"-",F725),'Activités par classe-leçon-nat'!G:H,2,0)," - ",E725)</f>
        <v>Apprendre que l'addition -3 revient à déterminer le précédent du précédent du précédent (soit 3 fois le précédent) - Introduction/Initiation</v>
      </c>
      <c r="J725" s="48">
        <f>VLOOKUP(CONCATENATE($A725,"-",$B725,"-",$D725,"-",$F725),'Activités par classe-leçon-nat'!G:J,3,0)</f>
        <v>0</v>
      </c>
      <c r="K725" s="48" t="str">
        <f>VLOOKUP(G725,'Type Exo'!A:C,3,0)</f>
        <v>Un exercice de type QCM</v>
      </c>
      <c r="L725" s="48"/>
      <c r="M725" s="48">
        <f>IF(NOT(ISNA(VLOOKUP(CONCATENATE($H725,"-",$G725),'Question ClasseLeçonActTyprep'!$I:$L,4,0))), VLOOKUP(CONCATENATE($H725,"-",$G725),'Question ClasseLeçonActTyprep'!$I:$L,4,0), IF(NOT(ISNA(VLOOKUP(CONCATENATE(MID($H725,1,LEN($H725)-2),"--*",$G725),'Question ClasseLeçonActTyprep'!$I:$L,4,0))), VLOOKUP(CONCATENATE(MID($H725,1,LEN($H725)-2),"--*",$G725),'Question ClasseLeçonActTyprep'!$I:$L,4,0), IF(NOT(ISNA(VLOOKUP(CONCATENATE(MID($H725,1,LEN($H725)-4),"---*",$G725),'Question ClasseLeçonActTyprep'!$I:$L,4,0))), VLOOKUP(CONCATENATE(MID($H725,1,LEN($H725)-4),"---*",$G725),'Question ClasseLeçonActTyprep'!$I:$L,4,0), IF(NOT(ISNA(VLOOKUP(CONCATENATE(MID($H725,1,LEN($H725)-5),"----*",$G725),'Question ClasseLeçonActTyprep'!$I:$L,4,0))), VLOOKUP(CONCATENATE(MID($H725,1,LEN($H725)-6),"----*",$G725),'Question ClasseLeçonActTyprep'!$I:$L,4,0), 0))))</f>
        <v>0</v>
      </c>
      <c r="N725" s="86">
        <f t="shared" si="46"/>
        <v>0</v>
      </c>
      <c r="O725"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'Un exercice de type QCM', '0', '', 'Q1', '3', 'CP', 'SO1', 'I');</v>
      </c>
    </row>
    <row r="726" spans="1:15" s="6" customFormat="1" ht="58" x14ac:dyDescent="0.35">
      <c r="A726" s="12" t="s">
        <v>77</v>
      </c>
      <c r="B726" s="85" t="s">
        <v>839</v>
      </c>
      <c r="C726" s="9" t="str">
        <f t="shared" si="44"/>
        <v>CP-SO1</v>
      </c>
      <c r="D726" s="85" t="s">
        <v>637</v>
      </c>
      <c r="E726" s="85" t="str">
        <f>VLOOKUP(D726,'Phase apprent &amp; Nature activ'!A$11:B$14,2,0)</f>
        <v>Introduction/Initiation</v>
      </c>
      <c r="F726" s="85">
        <v>3</v>
      </c>
      <c r="G726" s="85" t="s">
        <v>953</v>
      </c>
      <c r="H726" s="85" t="str">
        <f t="shared" si="45"/>
        <v>CP-SO1-I-3-Q2</v>
      </c>
      <c r="I726" s="48" t="str">
        <f>CONCATENATE(VLOOKUP(CONCATENATE(A726,"-",B726,"-",D726,"-",F726),'Activités par classe-leçon-nat'!G:H,2,0)," - ",E726)</f>
        <v>Apprendre que l'addition -3 revient à déterminer le précédent du précédent du précédent (soit 3 fois le précédent) - Introduction/Initiation</v>
      </c>
      <c r="J726" s="48">
        <f>VLOOKUP(CONCATENATE($A726,"-",$B726,"-",$D726,"-",$F726),'Activités par classe-leçon-nat'!G:J,3,0)</f>
        <v>0</v>
      </c>
      <c r="K726" s="48" t="str">
        <f>VLOOKUP(G726,'Type Exo'!A:C,3,0)</f>
        <v>Un exercice de type QCM (question alternative / trouver l'intrus)</v>
      </c>
      <c r="L726" s="48"/>
      <c r="M726" s="48">
        <f>IF(NOT(ISNA(VLOOKUP(CONCATENATE($H726,"-",$G726),'Question ClasseLeçonActTyprep'!$I:$L,4,0))), VLOOKUP(CONCATENATE($H726,"-",$G726),'Question ClasseLeçonActTyprep'!$I:$L,4,0), IF(NOT(ISNA(VLOOKUP(CONCATENATE(MID($H726,1,LEN($H726)-2),"--*",$G726),'Question ClasseLeçonActTyprep'!$I:$L,4,0))), VLOOKUP(CONCATENATE(MID($H726,1,LEN($H726)-2),"--*",$G726),'Question ClasseLeçonActTyprep'!$I:$L,4,0), IF(NOT(ISNA(VLOOKUP(CONCATENATE(MID($H726,1,LEN($H726)-4),"---*",$G726),'Question ClasseLeçonActTyprep'!$I:$L,4,0))), VLOOKUP(CONCATENATE(MID($H726,1,LEN($H726)-4),"---*",$G726),'Question ClasseLeçonActTyprep'!$I:$L,4,0), IF(NOT(ISNA(VLOOKUP(CONCATENATE(MID($H726,1,LEN($H726)-5),"----*",$G726),'Question ClasseLeçonActTyprep'!$I:$L,4,0))), VLOOKUP(CONCATENATE(MID($H726,1,LEN($H726)-6),"----*",$G726),'Question ClasseLeçonActTyprep'!$I:$L,4,0), 0))))</f>
        <v>0</v>
      </c>
      <c r="N726" s="86">
        <f t="shared" si="46"/>
        <v>0</v>
      </c>
      <c r="O726"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'Un exercice de type QCM (question alternative / trouver l''intrus)', '0', '', 'Q2', '3', 'CP', 'SO1', 'I');</v>
      </c>
    </row>
    <row r="727" spans="1:15" s="6" customFormat="1" ht="58" x14ac:dyDescent="0.35">
      <c r="A727" s="12" t="s">
        <v>77</v>
      </c>
      <c r="B727" s="85" t="s">
        <v>839</v>
      </c>
      <c r="C727" s="9" t="str">
        <f t="shared" si="44"/>
        <v>CP-SO1</v>
      </c>
      <c r="D727" s="85" t="s">
        <v>637</v>
      </c>
      <c r="E727" s="85" t="str">
        <f>VLOOKUP(D727,'Phase apprent &amp; Nature activ'!A$11:B$14,2,0)</f>
        <v>Introduction/Initiation</v>
      </c>
      <c r="F727" s="85">
        <v>3</v>
      </c>
      <c r="G727" s="85" t="s">
        <v>628</v>
      </c>
      <c r="H727" s="85" t="str">
        <f t="shared" si="45"/>
        <v>CP-SO1-I-3-P</v>
      </c>
      <c r="I727" s="48" t="str">
        <f>CONCATENATE(VLOOKUP(CONCATENATE(A727,"-",B727,"-",D727,"-",F727),'Activités par classe-leçon-nat'!G:H,2,0)," - ",E727)</f>
        <v>Apprendre que l'addition -3 revient à déterminer le précédent du précédent du précédent (soit 3 fois le précédent) - Introduction/Initiation</v>
      </c>
      <c r="J727" s="48">
        <f>VLOOKUP(CONCATENATE($A727,"-",$B727,"-",$D727,"-",$F727),'Activités par classe-leçon-nat'!G:J,3,0)</f>
        <v>0</v>
      </c>
      <c r="K727" s="48" t="str">
        <f>VLOOKUP(G727,'Type Exo'!A:C,3,0)</f>
        <v>Un exercice où il faut relier des items entre eux par paire</v>
      </c>
      <c r="L727" s="48"/>
      <c r="M727" s="48">
        <f>IF(NOT(ISNA(VLOOKUP(CONCATENATE($H727,"-",$G727),'Question ClasseLeçonActTyprep'!$I:$L,4,0))), VLOOKUP(CONCATENATE($H727,"-",$G727),'Question ClasseLeçonActTyprep'!$I:$L,4,0), IF(NOT(ISNA(VLOOKUP(CONCATENATE(MID($H727,1,LEN($H727)-2),"--*",$G727),'Question ClasseLeçonActTyprep'!$I:$L,4,0))), VLOOKUP(CONCATENATE(MID($H727,1,LEN($H727)-2),"--*",$G727),'Question ClasseLeçonActTyprep'!$I:$L,4,0), IF(NOT(ISNA(VLOOKUP(CONCATENATE(MID($H727,1,LEN($H727)-4),"---*",$G727),'Question ClasseLeçonActTyprep'!$I:$L,4,0))), VLOOKUP(CONCATENATE(MID($H727,1,LEN($H727)-4),"---*",$G727),'Question ClasseLeçonActTyprep'!$I:$L,4,0), IF(NOT(ISNA(VLOOKUP(CONCATENATE(MID($H727,1,LEN($H727)-5),"----*",$G727),'Question ClasseLeçonActTyprep'!$I:$L,4,0))), VLOOKUP(CONCATENATE(MID($H727,1,LEN($H727)-6),"----*",$G727),'Question ClasseLeçonActTyprep'!$I:$L,4,0), 0))))</f>
        <v>0</v>
      </c>
      <c r="N727" s="86">
        <f t="shared" si="46"/>
        <v>0</v>
      </c>
      <c r="O727" s="93" t="str">
        <f t="shared" si="47"/>
        <v>INSERT INTO `activite_clnt` (nom, description, objectif, consigne, typrep, num_activite, fk_classe_id, fk_lesson_id, fk_natureactiv_id) VALUES ('Apprendre que l''addition -3 revient à déterminer le précédent du précédent du précédent (soit 3 fois le précédent) - Introduction/Initiation', 'Un exercice où il faut relier des items entre eux par paire', '0', '', 'P', '3', 'CP', 'SO1', 'I');</v>
      </c>
    </row>
    <row r="728" spans="1:15" s="6" customFormat="1" ht="43.5" x14ac:dyDescent="0.35">
      <c r="A728" s="12" t="s">
        <v>77</v>
      </c>
      <c r="B728" s="85" t="s">
        <v>839</v>
      </c>
      <c r="C728" s="9" t="str">
        <f t="shared" si="44"/>
        <v>CP-SO1</v>
      </c>
      <c r="D728" s="85" t="s">
        <v>640</v>
      </c>
      <c r="E728" s="85" t="str">
        <f>VLOOKUP(D728,'Phase apprent &amp; Nature activ'!A$11:B$14,2,0)</f>
        <v>Formalisation</v>
      </c>
      <c r="F728" s="85">
        <v>1</v>
      </c>
      <c r="G728" s="85" t="s">
        <v>87</v>
      </c>
      <c r="H728" s="85" t="str">
        <f t="shared" si="45"/>
        <v>CP-SO1-F-1-M</v>
      </c>
      <c r="I728" s="48" t="str">
        <f>CONCATENATE(VLOOKUP(CONCATENATE(A728,"-",B728,"-",D728,"-",F728),'Activités par classe-leçon-nat'!G:H,2,0)," - ",E728)</f>
        <v>Généraliser que la soustraction -n revient à déterminer n fois le précédent - Formalisation</v>
      </c>
      <c r="J728" s="48">
        <f>VLOOKUP(CONCATENATE($A728,"-",$B728,"-",$D728,"-",$F728),'Activités par classe-leçon-nat'!G:J,3,0)</f>
        <v>0</v>
      </c>
      <c r="K728" s="48" t="str">
        <f>VLOOKUP(G728,'Type Exo'!A:C,3,0)</f>
        <v>Un exercice de type Memory</v>
      </c>
      <c r="L728" s="48"/>
      <c r="M728" s="48">
        <f>IF(NOT(ISNA(VLOOKUP(CONCATENATE($H728,"-",$G728),'Question ClasseLeçonActTyprep'!$I:$L,4,0))), VLOOKUP(CONCATENATE($H728,"-",$G728),'Question ClasseLeçonActTyprep'!$I:$L,4,0), IF(NOT(ISNA(VLOOKUP(CONCATENATE(MID($H728,1,LEN($H728)-2),"--*",$G728),'Question ClasseLeçonActTyprep'!$I:$L,4,0))), VLOOKUP(CONCATENATE(MID($H728,1,LEN($H728)-2),"--*",$G728),'Question ClasseLeçonActTyprep'!$I:$L,4,0), IF(NOT(ISNA(VLOOKUP(CONCATENATE(MID($H728,1,LEN($H728)-4),"---*",$G728),'Question ClasseLeçonActTyprep'!$I:$L,4,0))), VLOOKUP(CONCATENATE(MID($H728,1,LEN($H728)-4),"---*",$G728),'Question ClasseLeçonActTyprep'!$I:$L,4,0), IF(NOT(ISNA(VLOOKUP(CONCATENATE(MID($H728,1,LEN($H728)-5),"----*",$G728),'Question ClasseLeçonActTyprep'!$I:$L,4,0))), VLOOKUP(CONCATENATE(MID($H728,1,LEN($H728)-6),"----*",$G728),'Question ClasseLeçonActTyprep'!$I:$L,4,0), 0))))</f>
        <v>0</v>
      </c>
      <c r="N728" s="86">
        <f t="shared" si="46"/>
        <v>0</v>
      </c>
      <c r="O728" s="93" t="str">
        <f t="shared" si="47"/>
        <v>INSERT INTO `activite_clnt` (nom, description, objectif, consigne, typrep, num_activite, fk_classe_id, fk_lesson_id, fk_natureactiv_id) VALUES ('Généraliser que la soustraction -n revient à déterminer n fois le précédent - Formalisation', 'Un exercice de type Memory', '0', '', 'M', '1', 'CP', 'SO1', 'F');</v>
      </c>
    </row>
    <row r="729" spans="1:15" s="6" customFormat="1" ht="43.5" x14ac:dyDescent="0.35">
      <c r="A729" s="12" t="s">
        <v>77</v>
      </c>
      <c r="B729" s="85" t="s">
        <v>839</v>
      </c>
      <c r="C729" s="9" t="str">
        <f t="shared" si="44"/>
        <v>CP-SO1</v>
      </c>
      <c r="D729" s="85" t="s">
        <v>640</v>
      </c>
      <c r="E729" s="85" t="str">
        <f>VLOOKUP(D729,'Phase apprent &amp; Nature activ'!A$11:B$14,2,0)</f>
        <v>Formalisation</v>
      </c>
      <c r="F729" s="85">
        <v>1</v>
      </c>
      <c r="G729" s="85" t="s">
        <v>835</v>
      </c>
      <c r="H729" s="85" t="str">
        <f t="shared" si="45"/>
        <v>CP-SO1-F-1-T</v>
      </c>
      <c r="I729" s="48" t="str">
        <f>CONCATENATE(VLOOKUP(CONCATENATE(A729,"-",B729,"-",D729,"-",F729),'Activités par classe-leçon-nat'!G:H,2,0)," - ",E729)</f>
        <v>Généraliser que la soustraction -n revient à déterminer n fois le précédent - Formalisation</v>
      </c>
      <c r="J729" s="48">
        <f>VLOOKUP(CONCATENATE($A729,"-",$B729,"-",$D729,"-",$F729),'Activités par classe-leçon-nat'!G:J,3,0)</f>
        <v>0</v>
      </c>
      <c r="K729" s="48" t="str">
        <f>VLOOKUP(G729,'Type Exo'!A:C,3,0)</f>
        <v>Un exercice à trous</v>
      </c>
      <c r="L729" s="48"/>
      <c r="M729" s="48">
        <f>IF(NOT(ISNA(VLOOKUP(CONCATENATE($H729,"-",$G729),'Question ClasseLeçonActTyprep'!$I:$L,4,0))), VLOOKUP(CONCATENATE($H729,"-",$G729),'Question ClasseLeçonActTyprep'!$I:$L,4,0), IF(NOT(ISNA(VLOOKUP(CONCATENATE(MID($H729,1,LEN($H729)-2),"--*",$G729),'Question ClasseLeçonActTyprep'!$I:$L,4,0))), VLOOKUP(CONCATENATE(MID($H729,1,LEN($H729)-2),"--*",$G729),'Question ClasseLeçonActTyprep'!$I:$L,4,0), IF(NOT(ISNA(VLOOKUP(CONCATENATE(MID($H729,1,LEN($H729)-4),"---*",$G729),'Question ClasseLeçonActTyprep'!$I:$L,4,0))), VLOOKUP(CONCATENATE(MID($H729,1,LEN($H729)-4),"---*",$G729),'Question ClasseLeçonActTyprep'!$I:$L,4,0), IF(NOT(ISNA(VLOOKUP(CONCATENATE(MID($H729,1,LEN($H729)-5),"----*",$G729),'Question ClasseLeçonActTyprep'!$I:$L,4,0))), VLOOKUP(CONCATENATE(MID($H729,1,LEN($H729)-6),"----*",$G729),'Question ClasseLeçonActTyprep'!$I:$L,4,0), 0))))</f>
        <v>0</v>
      </c>
      <c r="N729" s="86">
        <f t="shared" si="46"/>
        <v>0</v>
      </c>
      <c r="O729" s="93" t="str">
        <f t="shared" si="47"/>
        <v>INSERT INTO `activite_clnt` (nom, description, objectif, consigne, typrep, num_activite, fk_classe_id, fk_lesson_id, fk_natureactiv_id) VALUES ('Généraliser que la soustraction -n revient à déterminer n fois le précédent - Formalisation', 'Un exercice à trous', '0', '', 'T', '1', 'CP', 'SO1', 'F');</v>
      </c>
    </row>
    <row r="730" spans="1:15" s="6" customFormat="1" ht="58" x14ac:dyDescent="0.35">
      <c r="A730" s="12" t="s">
        <v>77</v>
      </c>
      <c r="B730" s="85" t="s">
        <v>839</v>
      </c>
      <c r="C730" s="9" t="str">
        <f t="shared" si="44"/>
        <v>CP-SO1</v>
      </c>
      <c r="D730" s="85" t="s">
        <v>640</v>
      </c>
      <c r="E730" s="85" t="str">
        <f>VLOOKUP(D730,'Phase apprent &amp; Nature activ'!A$11:B$14,2,0)</f>
        <v>Formalisation</v>
      </c>
      <c r="F730" s="85">
        <v>1</v>
      </c>
      <c r="G730" s="85" t="s">
        <v>735</v>
      </c>
      <c r="H730" s="85" t="str">
        <f t="shared" si="45"/>
        <v>CP-SO1-F-1-B1</v>
      </c>
      <c r="I730" s="48" t="str">
        <f>CONCATENATE(VLOOKUP(CONCATENATE(A730,"-",B730,"-",D730,"-",F730),'Activités par classe-leçon-nat'!G:H,2,0)," - ",E730)</f>
        <v>Généraliser que la soustraction -n revient à déterminer n fois le précédent - Formalisation</v>
      </c>
      <c r="J730" s="48">
        <f>VLOOKUP(CONCATENATE($A730,"-",$B730,"-",$D730,"-",$F730),'Activités par classe-leçon-nat'!G:J,3,0)</f>
        <v>0</v>
      </c>
      <c r="K730" s="48" t="str">
        <f>VLOOKUP(G730,'Type Exo'!A:C,3,0)</f>
        <v>Exercice où il faut trouver la bonne réponse parmi 2 possibles</v>
      </c>
      <c r="L730" s="48"/>
      <c r="M730" s="48">
        <f>IF(NOT(ISNA(VLOOKUP(CONCATENATE($H730,"-",$G730),'Question ClasseLeçonActTyprep'!$I:$L,4,0))), VLOOKUP(CONCATENATE($H730,"-",$G730),'Question ClasseLeçonActTyprep'!$I:$L,4,0), IF(NOT(ISNA(VLOOKUP(CONCATENATE(MID($H730,1,LEN($H730)-2),"--*",$G730),'Question ClasseLeçonActTyprep'!$I:$L,4,0))), VLOOKUP(CONCATENATE(MID($H730,1,LEN($H730)-2),"--*",$G730),'Question ClasseLeçonActTyprep'!$I:$L,4,0), IF(NOT(ISNA(VLOOKUP(CONCATENATE(MID($H730,1,LEN($H730)-4),"---*",$G730),'Question ClasseLeçonActTyprep'!$I:$L,4,0))), VLOOKUP(CONCATENATE(MID($H730,1,LEN($H730)-4),"---*",$G730),'Question ClasseLeçonActTyprep'!$I:$L,4,0), IF(NOT(ISNA(VLOOKUP(CONCATENATE(MID($H730,1,LEN($H730)-5),"----*",$G730),'Question ClasseLeçonActTyprep'!$I:$L,4,0))), VLOOKUP(CONCATENATE(MID($H730,1,LEN($H730)-6),"----*",$G730),'Question ClasseLeçonActTyprep'!$I:$L,4,0), 0))))</f>
        <v>0</v>
      </c>
      <c r="N730" s="86">
        <f t="shared" si="46"/>
        <v>0</v>
      </c>
      <c r="O730" s="93" t="str">
        <f t="shared" si="47"/>
        <v>INSERT INTO `activite_clnt` (nom, description, objectif, consigne, typrep, num_activite, fk_classe_id, fk_lesson_id, fk_natureactiv_id) VALUES ('Généraliser que la soustraction -n revient à déterminer n fois le précédent - Formalisation', 'Exercice où il faut trouver la bonne réponse parmi 2 possibles', '0', '', 'B1', '1', 'CP', 'SO1', 'F');</v>
      </c>
    </row>
    <row r="731" spans="1:15" s="6" customFormat="1" ht="58" x14ac:dyDescent="0.35">
      <c r="A731" s="12" t="s">
        <v>77</v>
      </c>
      <c r="B731" s="85" t="s">
        <v>839</v>
      </c>
      <c r="C731" s="9" t="str">
        <f t="shared" si="44"/>
        <v>CP-SO1</v>
      </c>
      <c r="D731" s="85" t="s">
        <v>640</v>
      </c>
      <c r="E731" s="85" t="str">
        <f>VLOOKUP(D731,'Phase apprent &amp; Nature activ'!A$11:B$14,2,0)</f>
        <v>Formalisation</v>
      </c>
      <c r="F731" s="85">
        <v>1</v>
      </c>
      <c r="G731" s="85" t="s">
        <v>951</v>
      </c>
      <c r="H731" s="85" t="str">
        <f t="shared" si="45"/>
        <v>CP-SO1-F-1-B2</v>
      </c>
      <c r="I731" s="48" t="str">
        <f>CONCATENATE(VLOOKUP(CONCATENATE(A731,"-",B731,"-",D731,"-",F731),'Activités par classe-leçon-nat'!G:H,2,0)," - ",E731)</f>
        <v>Généraliser que la soustraction -n revient à déterminer n fois le précédent - Formalisation</v>
      </c>
      <c r="J731" s="48">
        <f>VLOOKUP(CONCATENATE($A731,"-",$B731,"-",$D731,"-",$F731),'Activités par classe-leçon-nat'!G:J,3,0)</f>
        <v>0</v>
      </c>
      <c r="K731" s="48" t="str">
        <f>VLOOKUP(G731,'Type Exo'!A:C,3,0)</f>
        <v>Exercice où il faut trouver la bonne réponse parmi 2 possibles (question alternative)</v>
      </c>
      <c r="L731" s="48"/>
      <c r="M731" s="48">
        <f>IF(NOT(ISNA(VLOOKUP(CONCATENATE($H731,"-",$G731),'Question ClasseLeçonActTyprep'!$I:$L,4,0))), VLOOKUP(CONCATENATE($H731,"-",$G731),'Question ClasseLeçonActTyprep'!$I:$L,4,0), IF(NOT(ISNA(VLOOKUP(CONCATENATE(MID($H731,1,LEN($H731)-2),"--*",$G731),'Question ClasseLeçonActTyprep'!$I:$L,4,0))), VLOOKUP(CONCATENATE(MID($H731,1,LEN($H731)-2),"--*",$G731),'Question ClasseLeçonActTyprep'!$I:$L,4,0), IF(NOT(ISNA(VLOOKUP(CONCATENATE(MID($H731,1,LEN($H731)-4),"---*",$G731),'Question ClasseLeçonActTyprep'!$I:$L,4,0))), VLOOKUP(CONCATENATE(MID($H731,1,LEN($H731)-4),"---*",$G731),'Question ClasseLeçonActTyprep'!$I:$L,4,0), IF(NOT(ISNA(VLOOKUP(CONCATENATE(MID($H731,1,LEN($H731)-5),"----*",$G731),'Question ClasseLeçonActTyprep'!$I:$L,4,0))), VLOOKUP(CONCATENATE(MID($H731,1,LEN($H731)-6),"----*",$G731),'Question ClasseLeçonActTyprep'!$I:$L,4,0), 0))))</f>
        <v>0</v>
      </c>
      <c r="N731" s="86">
        <f t="shared" si="46"/>
        <v>0</v>
      </c>
      <c r="O731" s="93" t="str">
        <f t="shared" si="47"/>
        <v>INSERT INTO `activite_clnt` (nom, description, objectif, consigne, typrep, num_activite, fk_classe_id, fk_lesson_id, fk_natureactiv_id) VALUES ('Généraliser que la soustraction -n revient à déterminer n fois le précédent - Formalisation', 'Exercice où il faut trouver la bonne réponse parmi 2 possibles (question alternative)', '0', '', 'B2', '1', 'CP', 'SO1', 'F');</v>
      </c>
    </row>
    <row r="732" spans="1:15" s="6" customFormat="1" ht="43.5" x14ac:dyDescent="0.35">
      <c r="A732" s="12" t="s">
        <v>77</v>
      </c>
      <c r="B732" s="85" t="s">
        <v>839</v>
      </c>
      <c r="C732" s="9" t="str">
        <f t="shared" si="44"/>
        <v>CP-SO1</v>
      </c>
      <c r="D732" s="85" t="s">
        <v>640</v>
      </c>
      <c r="E732" s="85" t="str">
        <f>VLOOKUP(D732,'Phase apprent &amp; Nature activ'!A$11:B$14,2,0)</f>
        <v>Formalisation</v>
      </c>
      <c r="F732" s="85">
        <v>1</v>
      </c>
      <c r="G732" s="85" t="s">
        <v>952</v>
      </c>
      <c r="H732" s="85" t="str">
        <f t="shared" si="45"/>
        <v>CP-SO1-F-1-Q1</v>
      </c>
      <c r="I732" s="48" t="str">
        <f>CONCATENATE(VLOOKUP(CONCATENATE(A732,"-",B732,"-",D732,"-",F732),'Activités par classe-leçon-nat'!G:H,2,0)," - ",E732)</f>
        <v>Généraliser que la soustraction -n revient à déterminer n fois le précédent - Formalisation</v>
      </c>
      <c r="J732" s="48">
        <f>VLOOKUP(CONCATENATE($A732,"-",$B732,"-",$D732,"-",$F732),'Activités par classe-leçon-nat'!G:J,3,0)</f>
        <v>0</v>
      </c>
      <c r="K732" s="48" t="str">
        <f>VLOOKUP(G732,'Type Exo'!A:C,3,0)</f>
        <v>Un exercice de type QCM</v>
      </c>
      <c r="L732" s="48"/>
      <c r="M732" s="48">
        <f>IF(NOT(ISNA(VLOOKUP(CONCATENATE($H732,"-",$G732),'Question ClasseLeçonActTyprep'!$I:$L,4,0))), VLOOKUP(CONCATENATE($H732,"-",$G732),'Question ClasseLeçonActTyprep'!$I:$L,4,0), IF(NOT(ISNA(VLOOKUP(CONCATENATE(MID($H732,1,LEN($H732)-2),"--*",$G732),'Question ClasseLeçonActTyprep'!$I:$L,4,0))), VLOOKUP(CONCATENATE(MID($H732,1,LEN($H732)-2),"--*",$G732),'Question ClasseLeçonActTyprep'!$I:$L,4,0), IF(NOT(ISNA(VLOOKUP(CONCATENATE(MID($H732,1,LEN($H732)-4),"---*",$G732),'Question ClasseLeçonActTyprep'!$I:$L,4,0))), VLOOKUP(CONCATENATE(MID($H732,1,LEN($H732)-4),"---*",$G732),'Question ClasseLeçonActTyprep'!$I:$L,4,0), IF(NOT(ISNA(VLOOKUP(CONCATENATE(MID($H732,1,LEN($H732)-5),"----*",$G732),'Question ClasseLeçonActTyprep'!$I:$L,4,0))), VLOOKUP(CONCATENATE(MID($H732,1,LEN($H732)-6),"----*",$G732),'Question ClasseLeçonActTyprep'!$I:$L,4,0), 0))))</f>
        <v>0</v>
      </c>
      <c r="N732" s="86">
        <f t="shared" si="46"/>
        <v>0</v>
      </c>
      <c r="O732" s="93" t="str">
        <f t="shared" si="47"/>
        <v>INSERT INTO `activite_clnt` (nom, description, objectif, consigne, typrep, num_activite, fk_classe_id, fk_lesson_id, fk_natureactiv_id) VALUES ('Généraliser que la soustraction -n revient à déterminer n fois le précédent - Formalisation', 'Un exercice de type QCM', '0', '', 'Q1', '1', 'CP', 'SO1', 'F');</v>
      </c>
    </row>
    <row r="733" spans="1:15" s="6" customFormat="1" ht="58" x14ac:dyDescent="0.35">
      <c r="A733" s="12" t="s">
        <v>77</v>
      </c>
      <c r="B733" s="85" t="s">
        <v>839</v>
      </c>
      <c r="C733" s="9" t="str">
        <f t="shared" si="44"/>
        <v>CP-SO1</v>
      </c>
      <c r="D733" s="85" t="s">
        <v>640</v>
      </c>
      <c r="E733" s="85" t="str">
        <f>VLOOKUP(D733,'Phase apprent &amp; Nature activ'!A$11:B$14,2,0)</f>
        <v>Formalisation</v>
      </c>
      <c r="F733" s="85">
        <v>1</v>
      </c>
      <c r="G733" s="85" t="s">
        <v>953</v>
      </c>
      <c r="H733" s="85" t="str">
        <f t="shared" si="45"/>
        <v>CP-SO1-F-1-Q2</v>
      </c>
      <c r="I733" s="48" t="str">
        <f>CONCATENATE(VLOOKUP(CONCATENATE(A733,"-",B733,"-",D733,"-",F733),'Activités par classe-leçon-nat'!G:H,2,0)," - ",E733)</f>
        <v>Généraliser que la soustraction -n revient à déterminer n fois le précédent - Formalisation</v>
      </c>
      <c r="J733" s="48">
        <f>VLOOKUP(CONCATENATE($A733,"-",$B733,"-",$D733,"-",$F733),'Activités par classe-leçon-nat'!G:J,3,0)</f>
        <v>0</v>
      </c>
      <c r="K733" s="48" t="str">
        <f>VLOOKUP(G733,'Type Exo'!A:C,3,0)</f>
        <v>Un exercice de type QCM (question alternative / trouver l'intrus)</v>
      </c>
      <c r="L733" s="48"/>
      <c r="M733" s="48">
        <f>IF(NOT(ISNA(VLOOKUP(CONCATENATE($H733,"-",$G733),'Question ClasseLeçonActTyprep'!$I:$L,4,0))), VLOOKUP(CONCATENATE($H733,"-",$G733),'Question ClasseLeçonActTyprep'!$I:$L,4,0), IF(NOT(ISNA(VLOOKUP(CONCATENATE(MID($H733,1,LEN($H733)-2),"--*",$G733),'Question ClasseLeçonActTyprep'!$I:$L,4,0))), VLOOKUP(CONCATENATE(MID($H733,1,LEN($H733)-2),"--*",$G733),'Question ClasseLeçonActTyprep'!$I:$L,4,0), IF(NOT(ISNA(VLOOKUP(CONCATENATE(MID($H733,1,LEN($H733)-4),"---*",$G733),'Question ClasseLeçonActTyprep'!$I:$L,4,0))), VLOOKUP(CONCATENATE(MID($H733,1,LEN($H733)-4),"---*",$G733),'Question ClasseLeçonActTyprep'!$I:$L,4,0), IF(NOT(ISNA(VLOOKUP(CONCATENATE(MID($H733,1,LEN($H733)-5),"----*",$G733),'Question ClasseLeçonActTyprep'!$I:$L,4,0))), VLOOKUP(CONCATENATE(MID($H733,1,LEN($H733)-6),"----*",$G733),'Question ClasseLeçonActTyprep'!$I:$L,4,0), 0))))</f>
        <v>0</v>
      </c>
      <c r="N733" s="86">
        <f t="shared" si="46"/>
        <v>0</v>
      </c>
      <c r="O733" s="93" t="str">
        <f t="shared" si="47"/>
        <v>INSERT INTO `activite_clnt` (nom, description, objectif, consigne, typrep, num_activite, fk_classe_id, fk_lesson_id, fk_natureactiv_id) VALUES ('Généraliser que la soustraction -n revient à déterminer n fois le précédent - Formalisation', 'Un exercice de type QCM (question alternative / trouver l''intrus)', '0', '', 'Q2', '1', 'CP', 'SO1', 'F');</v>
      </c>
    </row>
    <row r="734" spans="1:15" s="6" customFormat="1" ht="58" x14ac:dyDescent="0.35">
      <c r="A734" s="12" t="s">
        <v>77</v>
      </c>
      <c r="B734" s="85" t="s">
        <v>839</v>
      </c>
      <c r="C734" s="9" t="str">
        <f t="shared" si="44"/>
        <v>CP-SO1</v>
      </c>
      <c r="D734" s="85" t="s">
        <v>640</v>
      </c>
      <c r="E734" s="85" t="str">
        <f>VLOOKUP(D734,'Phase apprent &amp; Nature activ'!A$11:B$14,2,0)</f>
        <v>Formalisation</v>
      </c>
      <c r="F734" s="85">
        <v>1</v>
      </c>
      <c r="G734" s="85" t="s">
        <v>628</v>
      </c>
      <c r="H734" s="85" t="str">
        <f t="shared" si="45"/>
        <v>CP-SO1-F-1-P</v>
      </c>
      <c r="I734" s="48" t="str">
        <f>CONCATENATE(VLOOKUP(CONCATENATE(A734,"-",B734,"-",D734,"-",F734),'Activités par classe-leçon-nat'!G:H,2,0)," - ",E734)</f>
        <v>Généraliser que la soustraction -n revient à déterminer n fois le précédent - Formalisation</v>
      </c>
      <c r="J734" s="48">
        <f>VLOOKUP(CONCATENATE($A734,"-",$B734,"-",$D734,"-",$F734),'Activités par classe-leçon-nat'!G:J,3,0)</f>
        <v>0</v>
      </c>
      <c r="K734" s="48" t="str">
        <f>VLOOKUP(G734,'Type Exo'!A:C,3,0)</f>
        <v>Un exercice où il faut relier des items entre eux par paire</v>
      </c>
      <c r="L734" s="48"/>
      <c r="M734" s="48">
        <f>IF(NOT(ISNA(VLOOKUP(CONCATENATE($H734,"-",$G734),'Question ClasseLeçonActTyprep'!$I:$L,4,0))), VLOOKUP(CONCATENATE($H734,"-",$G734),'Question ClasseLeçonActTyprep'!$I:$L,4,0), IF(NOT(ISNA(VLOOKUP(CONCATENATE(MID($H734,1,LEN($H734)-2),"--*",$G734),'Question ClasseLeçonActTyprep'!$I:$L,4,0))), VLOOKUP(CONCATENATE(MID($H734,1,LEN($H734)-2),"--*",$G734),'Question ClasseLeçonActTyprep'!$I:$L,4,0), IF(NOT(ISNA(VLOOKUP(CONCATENATE(MID($H734,1,LEN($H734)-4),"---*",$G734),'Question ClasseLeçonActTyprep'!$I:$L,4,0))), VLOOKUP(CONCATENATE(MID($H734,1,LEN($H734)-4),"---*",$G734),'Question ClasseLeçonActTyprep'!$I:$L,4,0), IF(NOT(ISNA(VLOOKUP(CONCATENATE(MID($H734,1,LEN($H734)-5),"----*",$G734),'Question ClasseLeçonActTyprep'!$I:$L,4,0))), VLOOKUP(CONCATENATE(MID($H734,1,LEN($H734)-6),"----*",$G734),'Question ClasseLeçonActTyprep'!$I:$L,4,0), 0))))</f>
        <v>0</v>
      </c>
      <c r="N734" s="86">
        <f t="shared" si="46"/>
        <v>0</v>
      </c>
      <c r="O734" s="93" t="str">
        <f t="shared" si="47"/>
        <v>INSERT INTO `activite_clnt` (nom, description, objectif, consigne, typrep, num_activite, fk_classe_id, fk_lesson_id, fk_natureactiv_id) VALUES ('Généraliser que la soustraction -n revient à déterminer n fois le précédent - Formalisation', 'Un exercice où il faut relier des items entre eux par paire', '0', '', 'P', '1', 'CP', 'SO1', 'F');</v>
      </c>
    </row>
    <row r="735" spans="1:15" s="6" customFormat="1" ht="43.5" x14ac:dyDescent="0.35">
      <c r="A735" s="12" t="s">
        <v>77</v>
      </c>
      <c r="B735" s="85" t="s">
        <v>844</v>
      </c>
      <c r="C735" s="9" t="str">
        <f t="shared" si="44"/>
        <v>CP-SO2</v>
      </c>
      <c r="D735" s="85" t="s">
        <v>637</v>
      </c>
      <c r="E735" s="85" t="str">
        <f>VLOOKUP(D735,'Phase apprent &amp; Nature activ'!A$11:B$14,2,0)</f>
        <v>Introduction/Initiation</v>
      </c>
      <c r="F735" s="85">
        <v>1</v>
      </c>
      <c r="G735" s="85" t="s">
        <v>87</v>
      </c>
      <c r="H735" s="85" t="str">
        <f t="shared" si="45"/>
        <v>CP-SO2-I-1-M</v>
      </c>
      <c r="I735" s="48" t="str">
        <f>CONCATENATE(VLOOKUP(CONCATENATE(A735,"-",B735,"-",D735,"-",F735),'Activités par classe-leçon-nat'!G:H,2,0)," - ",E735)</f>
        <v>Apprendre à compter à l'envers - Introduction/Initiation</v>
      </c>
      <c r="J735" s="48">
        <f>VLOOKUP(CONCATENATE($A735,"-",$B735,"-",$D735,"-",$F735),'Activités par classe-leçon-nat'!G:J,3,0)</f>
        <v>0</v>
      </c>
      <c r="K735" s="48" t="str">
        <f>VLOOKUP(G735,'Type Exo'!A:C,3,0)</f>
        <v>Un exercice de type Memory</v>
      </c>
      <c r="L735" s="48"/>
      <c r="M735" s="48">
        <f>IF(NOT(ISNA(VLOOKUP(CONCATENATE($H735,"-",$G735),'Question ClasseLeçonActTyprep'!$I:$L,4,0))), VLOOKUP(CONCATENATE($H735,"-",$G735),'Question ClasseLeçonActTyprep'!$I:$L,4,0), IF(NOT(ISNA(VLOOKUP(CONCATENATE(MID($H735,1,LEN($H735)-2),"--*",$G735),'Question ClasseLeçonActTyprep'!$I:$L,4,0))), VLOOKUP(CONCATENATE(MID($H735,1,LEN($H735)-2),"--*",$G735),'Question ClasseLeçonActTyprep'!$I:$L,4,0), IF(NOT(ISNA(VLOOKUP(CONCATENATE(MID($H735,1,LEN($H735)-4),"---*",$G735),'Question ClasseLeçonActTyprep'!$I:$L,4,0))), VLOOKUP(CONCATENATE(MID($H735,1,LEN($H735)-4),"---*",$G735),'Question ClasseLeçonActTyprep'!$I:$L,4,0), IF(NOT(ISNA(VLOOKUP(CONCATENATE(MID($H735,1,LEN($H735)-5),"----*",$G735),'Question ClasseLeçonActTyprep'!$I:$L,4,0))), VLOOKUP(CONCATENATE(MID($H735,1,LEN($H735)-6),"----*",$G735),'Question ClasseLeçonActTyprep'!$I:$L,4,0), 0))))</f>
        <v>0</v>
      </c>
      <c r="N735" s="86">
        <f t="shared" si="46"/>
        <v>0</v>
      </c>
      <c r="O735" s="93" t="str">
        <f t="shared" si="47"/>
        <v>INSERT INTO `activite_clnt` (nom, description, objectif, consigne, typrep, num_activite, fk_classe_id, fk_lesson_id, fk_natureactiv_id) VALUES ('Apprendre à compter à l''envers - Introduction/Initiation', 'Un exercice de type Memory', '0', '', 'M', '1', 'CP', 'SO2', 'I');</v>
      </c>
    </row>
    <row r="736" spans="1:15" s="6" customFormat="1" ht="43.5" x14ac:dyDescent="0.35">
      <c r="A736" s="12" t="s">
        <v>77</v>
      </c>
      <c r="B736" s="85" t="s">
        <v>844</v>
      </c>
      <c r="C736" s="9" t="str">
        <f t="shared" si="44"/>
        <v>CP-SO2</v>
      </c>
      <c r="D736" s="85" t="s">
        <v>637</v>
      </c>
      <c r="E736" s="85" t="str">
        <f>VLOOKUP(D736,'Phase apprent &amp; Nature activ'!A$11:B$14,2,0)</f>
        <v>Introduction/Initiation</v>
      </c>
      <c r="F736" s="85">
        <v>1</v>
      </c>
      <c r="G736" s="85" t="s">
        <v>835</v>
      </c>
      <c r="H736" s="85" t="str">
        <f t="shared" si="45"/>
        <v>CP-SO2-I-1-T</v>
      </c>
      <c r="I736" s="48" t="str">
        <f>CONCATENATE(VLOOKUP(CONCATENATE(A736,"-",B736,"-",D736,"-",F736),'Activités par classe-leçon-nat'!G:H,2,0)," - ",E736)</f>
        <v>Apprendre à compter à l'envers - Introduction/Initiation</v>
      </c>
      <c r="J736" s="48">
        <f>VLOOKUP(CONCATENATE($A736,"-",$B736,"-",$D736,"-",$F736),'Activités par classe-leçon-nat'!G:J,3,0)</f>
        <v>0</v>
      </c>
      <c r="K736" s="48" t="str">
        <f>VLOOKUP(G736,'Type Exo'!A:C,3,0)</f>
        <v>Un exercice à trous</v>
      </c>
      <c r="L736" s="48"/>
      <c r="M736" s="48">
        <f>IF(NOT(ISNA(VLOOKUP(CONCATENATE($H736,"-",$G736),'Question ClasseLeçonActTyprep'!$I:$L,4,0))), VLOOKUP(CONCATENATE($H736,"-",$G736),'Question ClasseLeçonActTyprep'!$I:$L,4,0), IF(NOT(ISNA(VLOOKUP(CONCATENATE(MID($H736,1,LEN($H736)-2),"--*",$G736),'Question ClasseLeçonActTyprep'!$I:$L,4,0))), VLOOKUP(CONCATENATE(MID($H736,1,LEN($H736)-2),"--*",$G736),'Question ClasseLeçonActTyprep'!$I:$L,4,0), IF(NOT(ISNA(VLOOKUP(CONCATENATE(MID($H736,1,LEN($H736)-4),"---*",$G736),'Question ClasseLeçonActTyprep'!$I:$L,4,0))), VLOOKUP(CONCATENATE(MID($H736,1,LEN($H736)-4),"---*",$G736),'Question ClasseLeçonActTyprep'!$I:$L,4,0), IF(NOT(ISNA(VLOOKUP(CONCATENATE(MID($H736,1,LEN($H736)-5),"----*",$G736),'Question ClasseLeçonActTyprep'!$I:$L,4,0))), VLOOKUP(CONCATENATE(MID($H736,1,LEN($H736)-6),"----*",$G736),'Question ClasseLeçonActTyprep'!$I:$L,4,0), 0))))</f>
        <v>0</v>
      </c>
      <c r="N736" s="86">
        <f t="shared" si="46"/>
        <v>0</v>
      </c>
      <c r="O736" s="93" t="str">
        <f t="shared" si="47"/>
        <v>INSERT INTO `activite_clnt` (nom, description, objectif, consigne, typrep, num_activite, fk_classe_id, fk_lesson_id, fk_natureactiv_id) VALUES ('Apprendre à compter à l''envers - Introduction/Initiation', 'Un exercice à trous', '0', '', 'T', '1', 'CP', 'SO2', 'I');</v>
      </c>
    </row>
    <row r="737" spans="1:15" s="6" customFormat="1" ht="43.5" x14ac:dyDescent="0.35">
      <c r="A737" s="12" t="s">
        <v>77</v>
      </c>
      <c r="B737" s="85" t="s">
        <v>844</v>
      </c>
      <c r="C737" s="9" t="str">
        <f t="shared" si="44"/>
        <v>CP-SO2</v>
      </c>
      <c r="D737" s="85" t="s">
        <v>637</v>
      </c>
      <c r="E737" s="85" t="str">
        <f>VLOOKUP(D737,'Phase apprent &amp; Nature activ'!A$11:B$14,2,0)</f>
        <v>Introduction/Initiation</v>
      </c>
      <c r="F737" s="85">
        <v>1</v>
      </c>
      <c r="G737" s="85" t="s">
        <v>735</v>
      </c>
      <c r="H737" s="85" t="str">
        <f t="shared" si="45"/>
        <v>CP-SO2-I-1-B1</v>
      </c>
      <c r="I737" s="48" t="str">
        <f>CONCATENATE(VLOOKUP(CONCATENATE(A737,"-",B737,"-",D737,"-",F737),'Activités par classe-leçon-nat'!G:H,2,0)," - ",E737)</f>
        <v>Apprendre à compter à l'envers - Introduction/Initiation</v>
      </c>
      <c r="J737" s="48">
        <f>VLOOKUP(CONCATENATE($A737,"-",$B737,"-",$D737,"-",$F737),'Activités par classe-leçon-nat'!G:J,3,0)</f>
        <v>0</v>
      </c>
      <c r="K737" s="48" t="str">
        <f>VLOOKUP(G737,'Type Exo'!A:C,3,0)</f>
        <v>Exercice où il faut trouver la bonne réponse parmi 2 possibles</v>
      </c>
      <c r="L737" s="48"/>
      <c r="M737" s="48">
        <f>IF(NOT(ISNA(VLOOKUP(CONCATENATE($H737,"-",$G737),'Question ClasseLeçonActTyprep'!$I:$L,4,0))), VLOOKUP(CONCATENATE($H737,"-",$G737),'Question ClasseLeçonActTyprep'!$I:$L,4,0), IF(NOT(ISNA(VLOOKUP(CONCATENATE(MID($H737,1,LEN($H737)-2),"--*",$G737),'Question ClasseLeçonActTyprep'!$I:$L,4,0))), VLOOKUP(CONCATENATE(MID($H737,1,LEN($H737)-2),"--*",$G737),'Question ClasseLeçonActTyprep'!$I:$L,4,0), IF(NOT(ISNA(VLOOKUP(CONCATENATE(MID($H737,1,LEN($H737)-4),"---*",$G737),'Question ClasseLeçonActTyprep'!$I:$L,4,0))), VLOOKUP(CONCATENATE(MID($H737,1,LEN($H737)-4),"---*",$G737),'Question ClasseLeçonActTyprep'!$I:$L,4,0), IF(NOT(ISNA(VLOOKUP(CONCATENATE(MID($H737,1,LEN($H737)-5),"----*",$G737),'Question ClasseLeçonActTyprep'!$I:$L,4,0))), VLOOKUP(CONCATENATE(MID($H737,1,LEN($H737)-6),"----*",$G737),'Question ClasseLeçonActTyprep'!$I:$L,4,0), 0))))</f>
        <v>0</v>
      </c>
      <c r="N737" s="86">
        <f t="shared" si="46"/>
        <v>0</v>
      </c>
      <c r="O737" s="93" t="str">
        <f t="shared" si="47"/>
        <v>INSERT INTO `activite_clnt` (nom, description, objectif, consigne, typrep, num_activite, fk_classe_id, fk_lesson_id, fk_natureactiv_id) VALUES ('Apprendre à compter à l''envers - Introduction/Initiation', 'Exercice où il faut trouver la bonne réponse parmi 2 possibles', '0', '', 'B1', '1', 'CP', 'SO2', 'I');</v>
      </c>
    </row>
    <row r="738" spans="1:15" s="6" customFormat="1" ht="43.5" x14ac:dyDescent="0.35">
      <c r="A738" s="12" t="s">
        <v>77</v>
      </c>
      <c r="B738" s="85" t="s">
        <v>844</v>
      </c>
      <c r="C738" s="9" t="str">
        <f t="shared" si="44"/>
        <v>CP-SO2</v>
      </c>
      <c r="D738" s="85" t="s">
        <v>637</v>
      </c>
      <c r="E738" s="85" t="str">
        <f>VLOOKUP(D738,'Phase apprent &amp; Nature activ'!A$11:B$14,2,0)</f>
        <v>Introduction/Initiation</v>
      </c>
      <c r="F738" s="85">
        <v>1</v>
      </c>
      <c r="G738" s="85" t="s">
        <v>951</v>
      </c>
      <c r="H738" s="85" t="str">
        <f t="shared" si="45"/>
        <v>CP-SO2-I-1-B2</v>
      </c>
      <c r="I738" s="48" t="str">
        <f>CONCATENATE(VLOOKUP(CONCATENATE(A738,"-",B738,"-",D738,"-",F738),'Activités par classe-leçon-nat'!G:H,2,0)," - ",E738)</f>
        <v>Apprendre à compter à l'envers - Introduction/Initiation</v>
      </c>
      <c r="J738" s="48">
        <f>VLOOKUP(CONCATENATE($A738,"-",$B738,"-",$D738,"-",$F738),'Activités par classe-leçon-nat'!G:J,3,0)</f>
        <v>0</v>
      </c>
      <c r="K738" s="48" t="str">
        <f>VLOOKUP(G738,'Type Exo'!A:C,3,0)</f>
        <v>Exercice où il faut trouver la bonne réponse parmi 2 possibles (question alternative)</v>
      </c>
      <c r="L738" s="48"/>
      <c r="M738" s="48">
        <f>IF(NOT(ISNA(VLOOKUP(CONCATENATE($H738,"-",$G738),'Question ClasseLeçonActTyprep'!$I:$L,4,0))), VLOOKUP(CONCATENATE($H738,"-",$G738),'Question ClasseLeçonActTyprep'!$I:$L,4,0), IF(NOT(ISNA(VLOOKUP(CONCATENATE(MID($H738,1,LEN($H738)-2),"--*",$G738),'Question ClasseLeçonActTyprep'!$I:$L,4,0))), VLOOKUP(CONCATENATE(MID($H738,1,LEN($H738)-2),"--*",$G738),'Question ClasseLeçonActTyprep'!$I:$L,4,0), IF(NOT(ISNA(VLOOKUP(CONCATENATE(MID($H738,1,LEN($H738)-4),"---*",$G738),'Question ClasseLeçonActTyprep'!$I:$L,4,0))), VLOOKUP(CONCATENATE(MID($H738,1,LEN($H738)-4),"---*",$G738),'Question ClasseLeçonActTyprep'!$I:$L,4,0), IF(NOT(ISNA(VLOOKUP(CONCATENATE(MID($H738,1,LEN($H738)-5),"----*",$G738),'Question ClasseLeçonActTyprep'!$I:$L,4,0))), VLOOKUP(CONCATENATE(MID($H738,1,LEN($H738)-6),"----*",$G738),'Question ClasseLeçonActTyprep'!$I:$L,4,0), 0))))</f>
        <v>0</v>
      </c>
      <c r="N738" s="86">
        <f t="shared" si="46"/>
        <v>0</v>
      </c>
      <c r="O738" s="93" t="str">
        <f t="shared" si="47"/>
        <v>INSERT INTO `activite_clnt` (nom, description, objectif, consigne, typrep, num_activite, fk_classe_id, fk_lesson_id, fk_natureactiv_id) VALUES ('Apprendre à compter à l''envers - Introduction/Initiation', 'Exercice où il faut trouver la bonne réponse parmi 2 possibles (question alternative)', '0', '', 'B2', '1', 'CP', 'SO2', 'I');</v>
      </c>
    </row>
    <row r="739" spans="1:15" s="6" customFormat="1" ht="43.5" x14ac:dyDescent="0.35">
      <c r="A739" s="12" t="s">
        <v>77</v>
      </c>
      <c r="B739" s="85" t="s">
        <v>844</v>
      </c>
      <c r="C739" s="9" t="str">
        <f t="shared" si="44"/>
        <v>CP-SO2</v>
      </c>
      <c r="D739" s="85" t="s">
        <v>637</v>
      </c>
      <c r="E739" s="85" t="str">
        <f>VLOOKUP(D739,'Phase apprent &amp; Nature activ'!A$11:B$14,2,0)</f>
        <v>Introduction/Initiation</v>
      </c>
      <c r="F739" s="85">
        <v>1</v>
      </c>
      <c r="G739" s="85" t="s">
        <v>952</v>
      </c>
      <c r="H739" s="85" t="str">
        <f t="shared" si="45"/>
        <v>CP-SO2-I-1-Q1</v>
      </c>
      <c r="I739" s="48" t="str">
        <f>CONCATENATE(VLOOKUP(CONCATENATE(A739,"-",B739,"-",D739,"-",F739),'Activités par classe-leçon-nat'!G:H,2,0)," - ",E739)</f>
        <v>Apprendre à compter à l'envers - Introduction/Initiation</v>
      </c>
      <c r="J739" s="48">
        <f>VLOOKUP(CONCATENATE($A739,"-",$B739,"-",$D739,"-",$F739),'Activités par classe-leçon-nat'!G:J,3,0)</f>
        <v>0</v>
      </c>
      <c r="K739" s="48" t="str">
        <f>VLOOKUP(G739,'Type Exo'!A:C,3,0)</f>
        <v>Un exercice de type QCM</v>
      </c>
      <c r="L739" s="48"/>
      <c r="M739" s="48">
        <f>IF(NOT(ISNA(VLOOKUP(CONCATENATE($H739,"-",$G739),'Question ClasseLeçonActTyprep'!$I:$L,4,0))), VLOOKUP(CONCATENATE($H739,"-",$G739),'Question ClasseLeçonActTyprep'!$I:$L,4,0), IF(NOT(ISNA(VLOOKUP(CONCATENATE(MID($H739,1,LEN($H739)-2),"--*",$G739),'Question ClasseLeçonActTyprep'!$I:$L,4,0))), VLOOKUP(CONCATENATE(MID($H739,1,LEN($H739)-2),"--*",$G739),'Question ClasseLeçonActTyprep'!$I:$L,4,0), IF(NOT(ISNA(VLOOKUP(CONCATENATE(MID($H739,1,LEN($H739)-4),"---*",$G739),'Question ClasseLeçonActTyprep'!$I:$L,4,0))), VLOOKUP(CONCATENATE(MID($H739,1,LEN($H739)-4),"---*",$G739),'Question ClasseLeçonActTyprep'!$I:$L,4,0), IF(NOT(ISNA(VLOOKUP(CONCATENATE(MID($H739,1,LEN($H739)-5),"----*",$G739),'Question ClasseLeçonActTyprep'!$I:$L,4,0))), VLOOKUP(CONCATENATE(MID($H739,1,LEN($H739)-6),"----*",$G739),'Question ClasseLeçonActTyprep'!$I:$L,4,0), 0))))</f>
        <v>0</v>
      </c>
      <c r="N739" s="86">
        <f t="shared" si="46"/>
        <v>0</v>
      </c>
      <c r="O739" s="93" t="str">
        <f t="shared" si="47"/>
        <v>INSERT INTO `activite_clnt` (nom, description, objectif, consigne, typrep, num_activite, fk_classe_id, fk_lesson_id, fk_natureactiv_id) VALUES ('Apprendre à compter à l''envers - Introduction/Initiation', 'Un exercice de type QCM', '0', '', 'Q1', '1', 'CP', 'SO2', 'I');</v>
      </c>
    </row>
    <row r="740" spans="1:15" s="6" customFormat="1" ht="43.5" x14ac:dyDescent="0.35">
      <c r="A740" s="12" t="s">
        <v>77</v>
      </c>
      <c r="B740" s="85" t="s">
        <v>844</v>
      </c>
      <c r="C740" s="9" t="str">
        <f t="shared" si="44"/>
        <v>CP-SO2</v>
      </c>
      <c r="D740" s="85" t="s">
        <v>637</v>
      </c>
      <c r="E740" s="85" t="str">
        <f>VLOOKUP(D740,'Phase apprent &amp; Nature activ'!A$11:B$14,2,0)</f>
        <v>Introduction/Initiation</v>
      </c>
      <c r="F740" s="85">
        <v>1</v>
      </c>
      <c r="G740" s="85" t="s">
        <v>953</v>
      </c>
      <c r="H740" s="85" t="str">
        <f t="shared" si="45"/>
        <v>CP-SO2-I-1-Q2</v>
      </c>
      <c r="I740" s="48" t="str">
        <f>CONCATENATE(VLOOKUP(CONCATENATE(A740,"-",B740,"-",D740,"-",F740),'Activités par classe-leçon-nat'!G:H,2,0)," - ",E740)</f>
        <v>Apprendre à compter à l'envers - Introduction/Initiation</v>
      </c>
      <c r="J740" s="48">
        <f>VLOOKUP(CONCATENATE($A740,"-",$B740,"-",$D740,"-",$F740),'Activités par classe-leçon-nat'!G:J,3,0)</f>
        <v>0</v>
      </c>
      <c r="K740" s="48" t="str">
        <f>VLOOKUP(G740,'Type Exo'!A:C,3,0)</f>
        <v>Un exercice de type QCM (question alternative / trouver l'intrus)</v>
      </c>
      <c r="L740" s="48"/>
      <c r="M740" s="48">
        <f>IF(NOT(ISNA(VLOOKUP(CONCATENATE($H740,"-",$G740),'Question ClasseLeçonActTyprep'!$I:$L,4,0))), VLOOKUP(CONCATENATE($H740,"-",$G740),'Question ClasseLeçonActTyprep'!$I:$L,4,0), IF(NOT(ISNA(VLOOKUP(CONCATENATE(MID($H740,1,LEN($H740)-2),"--*",$G740),'Question ClasseLeçonActTyprep'!$I:$L,4,0))), VLOOKUP(CONCATENATE(MID($H740,1,LEN($H740)-2),"--*",$G740),'Question ClasseLeçonActTyprep'!$I:$L,4,0), IF(NOT(ISNA(VLOOKUP(CONCATENATE(MID($H740,1,LEN($H740)-4),"---*",$G740),'Question ClasseLeçonActTyprep'!$I:$L,4,0))), VLOOKUP(CONCATENATE(MID($H740,1,LEN($H740)-4),"---*",$G740),'Question ClasseLeçonActTyprep'!$I:$L,4,0), IF(NOT(ISNA(VLOOKUP(CONCATENATE(MID($H740,1,LEN($H740)-5),"----*",$G740),'Question ClasseLeçonActTyprep'!$I:$L,4,0))), VLOOKUP(CONCATENATE(MID($H740,1,LEN($H740)-6),"----*",$G740),'Question ClasseLeçonActTyprep'!$I:$L,4,0), 0))))</f>
        <v>0</v>
      </c>
      <c r="N740" s="86">
        <f t="shared" si="46"/>
        <v>0</v>
      </c>
      <c r="O740" s="93" t="str">
        <f t="shared" si="47"/>
        <v>INSERT INTO `activite_clnt` (nom, description, objectif, consigne, typrep, num_activite, fk_classe_id, fk_lesson_id, fk_natureactiv_id) VALUES ('Apprendre à compter à l''envers - Introduction/Initiation', 'Un exercice de type QCM (question alternative / trouver l''intrus)', '0', '', 'Q2', '1', 'CP', 'SO2', 'I');</v>
      </c>
    </row>
    <row r="741" spans="1:15" s="6" customFormat="1" ht="43.5" x14ac:dyDescent="0.35">
      <c r="A741" s="12" t="s">
        <v>77</v>
      </c>
      <c r="B741" s="85" t="s">
        <v>844</v>
      </c>
      <c r="C741" s="9" t="str">
        <f t="shared" si="44"/>
        <v>CP-SO2</v>
      </c>
      <c r="D741" s="85" t="s">
        <v>637</v>
      </c>
      <c r="E741" s="85" t="str">
        <f>VLOOKUP(D741,'Phase apprent &amp; Nature activ'!A$11:B$14,2,0)</f>
        <v>Introduction/Initiation</v>
      </c>
      <c r="F741" s="85">
        <v>1</v>
      </c>
      <c r="G741" s="85" t="s">
        <v>628</v>
      </c>
      <c r="H741" s="85" t="str">
        <f t="shared" si="45"/>
        <v>CP-SO2-I-1-P</v>
      </c>
      <c r="I741" s="48" t="str">
        <f>CONCATENATE(VLOOKUP(CONCATENATE(A741,"-",B741,"-",D741,"-",F741),'Activités par classe-leçon-nat'!G:H,2,0)," - ",E741)</f>
        <v>Apprendre à compter à l'envers - Introduction/Initiation</v>
      </c>
      <c r="J741" s="48">
        <f>VLOOKUP(CONCATENATE($A741,"-",$B741,"-",$D741,"-",$F741),'Activités par classe-leçon-nat'!G:J,3,0)</f>
        <v>0</v>
      </c>
      <c r="K741" s="48" t="str">
        <f>VLOOKUP(G741,'Type Exo'!A:C,3,0)</f>
        <v>Un exercice où il faut relier des items entre eux par paire</v>
      </c>
      <c r="L741" s="48"/>
      <c r="M741" s="48">
        <f>IF(NOT(ISNA(VLOOKUP(CONCATENATE($H741,"-",$G741),'Question ClasseLeçonActTyprep'!$I:$L,4,0))), VLOOKUP(CONCATENATE($H741,"-",$G741),'Question ClasseLeçonActTyprep'!$I:$L,4,0), IF(NOT(ISNA(VLOOKUP(CONCATENATE(MID($H741,1,LEN($H741)-2),"--*",$G741),'Question ClasseLeçonActTyprep'!$I:$L,4,0))), VLOOKUP(CONCATENATE(MID($H741,1,LEN($H741)-2),"--*",$G741),'Question ClasseLeçonActTyprep'!$I:$L,4,0), IF(NOT(ISNA(VLOOKUP(CONCATENATE(MID($H741,1,LEN($H741)-4),"---*",$G741),'Question ClasseLeçonActTyprep'!$I:$L,4,0))), VLOOKUP(CONCATENATE(MID($H741,1,LEN($H741)-4),"---*",$G741),'Question ClasseLeçonActTyprep'!$I:$L,4,0), IF(NOT(ISNA(VLOOKUP(CONCATENATE(MID($H741,1,LEN($H741)-5),"----*",$G741),'Question ClasseLeçonActTyprep'!$I:$L,4,0))), VLOOKUP(CONCATENATE(MID($H741,1,LEN($H741)-6),"----*",$G741),'Question ClasseLeçonActTyprep'!$I:$L,4,0), 0))))</f>
        <v>0</v>
      </c>
      <c r="N741" s="86">
        <f t="shared" si="46"/>
        <v>0</v>
      </c>
      <c r="O741" s="93" t="str">
        <f t="shared" si="47"/>
        <v>INSERT INTO `activite_clnt` (nom, description, objectif, consigne, typrep, num_activite, fk_classe_id, fk_lesson_id, fk_natureactiv_id) VALUES ('Apprendre à compter à l''envers - Introduction/Initiation', 'Un exercice où il faut relier des items entre eux par paire', '0', '', 'P', '1', 'CP', 'SO2', 'I');</v>
      </c>
    </row>
    <row r="742" spans="1:15" s="6" customFormat="1" ht="43.5" x14ac:dyDescent="0.35">
      <c r="A742" s="12" t="s">
        <v>77</v>
      </c>
      <c r="B742" s="85" t="s">
        <v>844</v>
      </c>
      <c r="C742" s="9" t="str">
        <f t="shared" si="44"/>
        <v>CP-SO2</v>
      </c>
      <c r="D742" s="85" t="s">
        <v>637</v>
      </c>
      <c r="E742" s="85" t="str">
        <f>VLOOKUP(D742,'Phase apprent &amp; Nature activ'!A$11:B$14,2,0)</f>
        <v>Introduction/Initiation</v>
      </c>
      <c r="F742" s="85">
        <v>2</v>
      </c>
      <c r="G742" s="85" t="s">
        <v>87</v>
      </c>
      <c r="H742" s="85" t="str">
        <f t="shared" si="45"/>
        <v>CP-SO2-I-2-M</v>
      </c>
      <c r="I742" s="48" t="str">
        <f>CONCATENATE(VLOOKUP(CONCATENATE(A742,"-",B742,"-",D742,"-",F742),'Activités par classe-leçon-nat'!G:H,2,0)," - ",E742)</f>
        <v>Apprendre à compter à l'envers par saut de 2 - Introduction/Initiation</v>
      </c>
      <c r="J742" s="48">
        <f>VLOOKUP(CONCATENATE($A742,"-",$B742,"-",$D742,"-",$F742),'Activités par classe-leçon-nat'!G:J,3,0)</f>
        <v>0</v>
      </c>
      <c r="K742" s="48" t="str">
        <f>VLOOKUP(G742,'Type Exo'!A:C,3,0)</f>
        <v>Un exercice de type Memory</v>
      </c>
      <c r="L742" s="48"/>
      <c r="M742" s="48">
        <f>IF(NOT(ISNA(VLOOKUP(CONCATENATE($H742,"-",$G742),'Question ClasseLeçonActTyprep'!$I:$L,4,0))), VLOOKUP(CONCATENATE($H742,"-",$G742),'Question ClasseLeçonActTyprep'!$I:$L,4,0), IF(NOT(ISNA(VLOOKUP(CONCATENATE(MID($H742,1,LEN($H742)-2),"--*",$G742),'Question ClasseLeçonActTyprep'!$I:$L,4,0))), VLOOKUP(CONCATENATE(MID($H742,1,LEN($H742)-2),"--*",$G742),'Question ClasseLeçonActTyprep'!$I:$L,4,0), IF(NOT(ISNA(VLOOKUP(CONCATENATE(MID($H742,1,LEN($H742)-4),"---*",$G742),'Question ClasseLeçonActTyprep'!$I:$L,4,0))), VLOOKUP(CONCATENATE(MID($H742,1,LEN($H742)-4),"---*",$G742),'Question ClasseLeçonActTyprep'!$I:$L,4,0), IF(NOT(ISNA(VLOOKUP(CONCATENATE(MID($H742,1,LEN($H742)-5),"----*",$G742),'Question ClasseLeçonActTyprep'!$I:$L,4,0))), VLOOKUP(CONCATENATE(MID($H742,1,LEN($H742)-6),"----*",$G742),'Question ClasseLeçonActTyprep'!$I:$L,4,0), 0))))</f>
        <v>0</v>
      </c>
      <c r="N742" s="86">
        <f t="shared" si="46"/>
        <v>0</v>
      </c>
      <c r="O742" s="93" t="str">
        <f t="shared" si="47"/>
        <v>INSERT INTO `activite_clnt` (nom, description, objectif, consigne, typrep, num_activite, fk_classe_id, fk_lesson_id, fk_natureactiv_id) VALUES ('Apprendre à compter à l''envers par saut de 2 - Introduction/Initiation', 'Un exercice de type Memory', '0', '', 'M', '2', 'CP', 'SO2', 'I');</v>
      </c>
    </row>
    <row r="743" spans="1:15" s="6" customFormat="1" ht="43.5" x14ac:dyDescent="0.35">
      <c r="A743" s="12" t="s">
        <v>77</v>
      </c>
      <c r="B743" s="85" t="s">
        <v>844</v>
      </c>
      <c r="C743" s="9" t="str">
        <f t="shared" si="44"/>
        <v>CP-SO2</v>
      </c>
      <c r="D743" s="85" t="s">
        <v>637</v>
      </c>
      <c r="E743" s="85" t="str">
        <f>VLOOKUP(D743,'Phase apprent &amp; Nature activ'!A$11:B$14,2,0)</f>
        <v>Introduction/Initiation</v>
      </c>
      <c r="F743" s="85">
        <v>2</v>
      </c>
      <c r="G743" s="85" t="s">
        <v>835</v>
      </c>
      <c r="H743" s="85" t="str">
        <f t="shared" si="45"/>
        <v>CP-SO2-I-2-T</v>
      </c>
      <c r="I743" s="48" t="str">
        <f>CONCATENATE(VLOOKUP(CONCATENATE(A743,"-",B743,"-",D743,"-",F743),'Activités par classe-leçon-nat'!G:H,2,0)," - ",E743)</f>
        <v>Apprendre à compter à l'envers par saut de 2 - Introduction/Initiation</v>
      </c>
      <c r="J743" s="48">
        <f>VLOOKUP(CONCATENATE($A743,"-",$B743,"-",$D743,"-",$F743),'Activités par classe-leçon-nat'!G:J,3,0)</f>
        <v>0</v>
      </c>
      <c r="K743" s="48" t="str">
        <f>VLOOKUP(G743,'Type Exo'!A:C,3,0)</f>
        <v>Un exercice à trous</v>
      </c>
      <c r="L743" s="48"/>
      <c r="M743" s="48">
        <f>IF(NOT(ISNA(VLOOKUP(CONCATENATE($H743,"-",$G743),'Question ClasseLeçonActTyprep'!$I:$L,4,0))), VLOOKUP(CONCATENATE($H743,"-",$G743),'Question ClasseLeçonActTyprep'!$I:$L,4,0), IF(NOT(ISNA(VLOOKUP(CONCATENATE(MID($H743,1,LEN($H743)-2),"--*",$G743),'Question ClasseLeçonActTyprep'!$I:$L,4,0))), VLOOKUP(CONCATENATE(MID($H743,1,LEN($H743)-2),"--*",$G743),'Question ClasseLeçonActTyprep'!$I:$L,4,0), IF(NOT(ISNA(VLOOKUP(CONCATENATE(MID($H743,1,LEN($H743)-4),"---*",$G743),'Question ClasseLeçonActTyprep'!$I:$L,4,0))), VLOOKUP(CONCATENATE(MID($H743,1,LEN($H743)-4),"---*",$G743),'Question ClasseLeçonActTyprep'!$I:$L,4,0), IF(NOT(ISNA(VLOOKUP(CONCATENATE(MID($H743,1,LEN($H743)-5),"----*",$G743),'Question ClasseLeçonActTyprep'!$I:$L,4,0))), VLOOKUP(CONCATENATE(MID($H743,1,LEN($H743)-6),"----*",$G743),'Question ClasseLeçonActTyprep'!$I:$L,4,0), 0))))</f>
        <v>0</v>
      </c>
      <c r="N743" s="86">
        <f t="shared" si="46"/>
        <v>0</v>
      </c>
      <c r="O743" s="93" t="str">
        <f t="shared" si="47"/>
        <v>INSERT INTO `activite_clnt` (nom, description, objectif, consigne, typrep, num_activite, fk_classe_id, fk_lesson_id, fk_natureactiv_id) VALUES ('Apprendre à compter à l''envers par saut de 2 - Introduction/Initiation', 'Un exercice à trous', '0', '', 'T', '2', 'CP', 'SO2', 'I');</v>
      </c>
    </row>
    <row r="744" spans="1:15" s="6" customFormat="1" ht="58" x14ac:dyDescent="0.35">
      <c r="A744" s="12" t="s">
        <v>77</v>
      </c>
      <c r="B744" s="85" t="s">
        <v>844</v>
      </c>
      <c r="C744" s="9" t="str">
        <f t="shared" si="44"/>
        <v>CP-SO2</v>
      </c>
      <c r="D744" s="85" t="s">
        <v>637</v>
      </c>
      <c r="E744" s="85" t="str">
        <f>VLOOKUP(D744,'Phase apprent &amp; Nature activ'!A$11:B$14,2,0)</f>
        <v>Introduction/Initiation</v>
      </c>
      <c r="F744" s="85">
        <v>2</v>
      </c>
      <c r="G744" s="85" t="s">
        <v>735</v>
      </c>
      <c r="H744" s="85" t="str">
        <f t="shared" si="45"/>
        <v>CP-SO2-I-2-B1</v>
      </c>
      <c r="I744" s="48" t="str">
        <f>CONCATENATE(VLOOKUP(CONCATENATE(A744,"-",B744,"-",D744,"-",F744),'Activités par classe-leçon-nat'!G:H,2,0)," - ",E744)</f>
        <v>Apprendre à compter à l'envers par saut de 2 - Introduction/Initiation</v>
      </c>
      <c r="J744" s="48">
        <f>VLOOKUP(CONCATENATE($A744,"-",$B744,"-",$D744,"-",$F744),'Activités par classe-leçon-nat'!G:J,3,0)</f>
        <v>0</v>
      </c>
      <c r="K744" s="48" t="str">
        <f>VLOOKUP(G744,'Type Exo'!A:C,3,0)</f>
        <v>Exercice où il faut trouver la bonne réponse parmi 2 possibles</v>
      </c>
      <c r="L744" s="48"/>
      <c r="M744" s="48">
        <f>IF(NOT(ISNA(VLOOKUP(CONCATENATE($H744,"-",$G744),'Question ClasseLeçonActTyprep'!$I:$L,4,0))), VLOOKUP(CONCATENATE($H744,"-",$G744),'Question ClasseLeçonActTyprep'!$I:$L,4,0), IF(NOT(ISNA(VLOOKUP(CONCATENATE(MID($H744,1,LEN($H744)-2),"--*",$G744),'Question ClasseLeçonActTyprep'!$I:$L,4,0))), VLOOKUP(CONCATENATE(MID($H744,1,LEN($H744)-2),"--*",$G744),'Question ClasseLeçonActTyprep'!$I:$L,4,0), IF(NOT(ISNA(VLOOKUP(CONCATENATE(MID($H744,1,LEN($H744)-4),"---*",$G744),'Question ClasseLeçonActTyprep'!$I:$L,4,0))), VLOOKUP(CONCATENATE(MID($H744,1,LEN($H744)-4),"---*",$G744),'Question ClasseLeçonActTyprep'!$I:$L,4,0), IF(NOT(ISNA(VLOOKUP(CONCATENATE(MID($H744,1,LEN($H744)-5),"----*",$G744),'Question ClasseLeçonActTyprep'!$I:$L,4,0))), VLOOKUP(CONCATENATE(MID($H744,1,LEN($H744)-6),"----*",$G744),'Question ClasseLeçonActTyprep'!$I:$L,4,0), 0))))</f>
        <v>0</v>
      </c>
      <c r="N744" s="86">
        <f t="shared" si="46"/>
        <v>0</v>
      </c>
      <c r="O744" s="93" t="str">
        <f t="shared" si="47"/>
        <v>INSERT INTO `activite_clnt` (nom, description, objectif, consigne, typrep, num_activite, fk_classe_id, fk_lesson_id, fk_natureactiv_id) VALUES ('Apprendre à compter à l''envers par saut de 2 - Introduction/Initiation', 'Exercice où il faut trouver la bonne réponse parmi 2 possibles', '0', '', 'B1', '2', 'CP', 'SO2', 'I');</v>
      </c>
    </row>
    <row r="745" spans="1:15" s="6" customFormat="1" ht="58" x14ac:dyDescent="0.35">
      <c r="A745" s="12" t="s">
        <v>77</v>
      </c>
      <c r="B745" s="85" t="s">
        <v>844</v>
      </c>
      <c r="C745" s="9" t="str">
        <f t="shared" si="44"/>
        <v>CP-SO2</v>
      </c>
      <c r="D745" s="85" t="s">
        <v>637</v>
      </c>
      <c r="E745" s="85" t="str">
        <f>VLOOKUP(D745,'Phase apprent &amp; Nature activ'!A$11:B$14,2,0)</f>
        <v>Introduction/Initiation</v>
      </c>
      <c r="F745" s="85">
        <v>2</v>
      </c>
      <c r="G745" s="85" t="s">
        <v>951</v>
      </c>
      <c r="H745" s="85" t="str">
        <f t="shared" si="45"/>
        <v>CP-SO2-I-2-B2</v>
      </c>
      <c r="I745" s="48" t="str">
        <f>CONCATENATE(VLOOKUP(CONCATENATE(A745,"-",B745,"-",D745,"-",F745),'Activités par classe-leçon-nat'!G:H,2,0)," - ",E745)</f>
        <v>Apprendre à compter à l'envers par saut de 2 - Introduction/Initiation</v>
      </c>
      <c r="J745" s="48">
        <f>VLOOKUP(CONCATENATE($A745,"-",$B745,"-",$D745,"-",$F745),'Activités par classe-leçon-nat'!G:J,3,0)</f>
        <v>0</v>
      </c>
      <c r="K745" s="48" t="str">
        <f>VLOOKUP(G745,'Type Exo'!A:C,3,0)</f>
        <v>Exercice où il faut trouver la bonne réponse parmi 2 possibles (question alternative)</v>
      </c>
      <c r="L745" s="48"/>
      <c r="M745" s="48">
        <f>IF(NOT(ISNA(VLOOKUP(CONCATENATE($H745,"-",$G745),'Question ClasseLeçonActTyprep'!$I:$L,4,0))), VLOOKUP(CONCATENATE($H745,"-",$G745),'Question ClasseLeçonActTyprep'!$I:$L,4,0), IF(NOT(ISNA(VLOOKUP(CONCATENATE(MID($H745,1,LEN($H745)-2),"--*",$G745),'Question ClasseLeçonActTyprep'!$I:$L,4,0))), VLOOKUP(CONCATENATE(MID($H745,1,LEN($H745)-2),"--*",$G745),'Question ClasseLeçonActTyprep'!$I:$L,4,0), IF(NOT(ISNA(VLOOKUP(CONCATENATE(MID($H745,1,LEN($H745)-4),"---*",$G745),'Question ClasseLeçonActTyprep'!$I:$L,4,0))), VLOOKUP(CONCATENATE(MID($H745,1,LEN($H745)-4),"---*",$G745),'Question ClasseLeçonActTyprep'!$I:$L,4,0), IF(NOT(ISNA(VLOOKUP(CONCATENATE(MID($H745,1,LEN($H745)-5),"----*",$G745),'Question ClasseLeçonActTyprep'!$I:$L,4,0))), VLOOKUP(CONCATENATE(MID($H745,1,LEN($H745)-6),"----*",$G745),'Question ClasseLeçonActTyprep'!$I:$L,4,0), 0))))</f>
        <v>0</v>
      </c>
      <c r="N745" s="86">
        <f t="shared" si="46"/>
        <v>0</v>
      </c>
      <c r="O745" s="93" t="str">
        <f t="shared" si="47"/>
        <v>INSERT INTO `activite_clnt` (nom, description, objectif, consigne, typrep, num_activite, fk_classe_id, fk_lesson_id, fk_natureactiv_id) VALUES ('Apprendre à compter à l''envers par saut de 2 - Introduction/Initiation', 'Exercice où il faut trouver la bonne réponse parmi 2 possibles (question alternative)', '0', '', 'B2', '2', 'CP', 'SO2', 'I');</v>
      </c>
    </row>
    <row r="746" spans="1:15" s="6" customFormat="1" ht="43.5" x14ac:dyDescent="0.35">
      <c r="A746" s="12" t="s">
        <v>77</v>
      </c>
      <c r="B746" s="85" t="s">
        <v>844</v>
      </c>
      <c r="C746" s="9" t="str">
        <f t="shared" si="44"/>
        <v>CP-SO2</v>
      </c>
      <c r="D746" s="85" t="s">
        <v>637</v>
      </c>
      <c r="E746" s="85" t="str">
        <f>VLOOKUP(D746,'Phase apprent &amp; Nature activ'!A$11:B$14,2,0)</f>
        <v>Introduction/Initiation</v>
      </c>
      <c r="F746" s="85">
        <v>2</v>
      </c>
      <c r="G746" s="85" t="s">
        <v>952</v>
      </c>
      <c r="H746" s="85" t="str">
        <f t="shared" si="45"/>
        <v>CP-SO2-I-2-Q1</v>
      </c>
      <c r="I746" s="48" t="str">
        <f>CONCATENATE(VLOOKUP(CONCATENATE(A746,"-",B746,"-",D746,"-",F746),'Activités par classe-leçon-nat'!G:H,2,0)," - ",E746)</f>
        <v>Apprendre à compter à l'envers par saut de 2 - Introduction/Initiation</v>
      </c>
      <c r="J746" s="48">
        <f>VLOOKUP(CONCATENATE($A746,"-",$B746,"-",$D746,"-",$F746),'Activités par classe-leçon-nat'!G:J,3,0)</f>
        <v>0</v>
      </c>
      <c r="K746" s="48" t="str">
        <f>VLOOKUP(G746,'Type Exo'!A:C,3,0)</f>
        <v>Un exercice de type QCM</v>
      </c>
      <c r="L746" s="48"/>
      <c r="M746" s="48">
        <f>IF(NOT(ISNA(VLOOKUP(CONCATENATE($H746,"-",$G746),'Question ClasseLeçonActTyprep'!$I:$L,4,0))), VLOOKUP(CONCATENATE($H746,"-",$G746),'Question ClasseLeçonActTyprep'!$I:$L,4,0), IF(NOT(ISNA(VLOOKUP(CONCATENATE(MID($H746,1,LEN($H746)-2),"--*",$G746),'Question ClasseLeçonActTyprep'!$I:$L,4,0))), VLOOKUP(CONCATENATE(MID($H746,1,LEN($H746)-2),"--*",$G746),'Question ClasseLeçonActTyprep'!$I:$L,4,0), IF(NOT(ISNA(VLOOKUP(CONCATENATE(MID($H746,1,LEN($H746)-4),"---*",$G746),'Question ClasseLeçonActTyprep'!$I:$L,4,0))), VLOOKUP(CONCATENATE(MID($H746,1,LEN($H746)-4),"---*",$G746),'Question ClasseLeçonActTyprep'!$I:$L,4,0), IF(NOT(ISNA(VLOOKUP(CONCATENATE(MID($H746,1,LEN($H746)-5),"----*",$G746),'Question ClasseLeçonActTyprep'!$I:$L,4,0))), VLOOKUP(CONCATENATE(MID($H746,1,LEN($H746)-6),"----*",$G746),'Question ClasseLeçonActTyprep'!$I:$L,4,0), 0))))</f>
        <v>0</v>
      </c>
      <c r="N746" s="86">
        <f t="shared" si="46"/>
        <v>0</v>
      </c>
      <c r="O746" s="93" t="str">
        <f t="shared" si="47"/>
        <v>INSERT INTO `activite_clnt` (nom, description, objectif, consigne, typrep, num_activite, fk_classe_id, fk_lesson_id, fk_natureactiv_id) VALUES ('Apprendre à compter à l''envers par saut de 2 - Introduction/Initiation', 'Un exercice de type QCM', '0', '', 'Q1', '2', 'CP', 'SO2', 'I');</v>
      </c>
    </row>
    <row r="747" spans="1:15" s="6" customFormat="1" ht="58" x14ac:dyDescent="0.35">
      <c r="A747" s="12" t="s">
        <v>77</v>
      </c>
      <c r="B747" s="85" t="s">
        <v>844</v>
      </c>
      <c r="C747" s="9" t="str">
        <f t="shared" si="44"/>
        <v>CP-SO2</v>
      </c>
      <c r="D747" s="85" t="s">
        <v>637</v>
      </c>
      <c r="E747" s="85" t="str">
        <f>VLOOKUP(D747,'Phase apprent &amp; Nature activ'!A$11:B$14,2,0)</f>
        <v>Introduction/Initiation</v>
      </c>
      <c r="F747" s="85">
        <v>2</v>
      </c>
      <c r="G747" s="85" t="s">
        <v>953</v>
      </c>
      <c r="H747" s="85" t="str">
        <f t="shared" si="45"/>
        <v>CP-SO2-I-2-Q2</v>
      </c>
      <c r="I747" s="48" t="str">
        <f>CONCATENATE(VLOOKUP(CONCATENATE(A747,"-",B747,"-",D747,"-",F747),'Activités par classe-leçon-nat'!G:H,2,0)," - ",E747)</f>
        <v>Apprendre à compter à l'envers par saut de 2 - Introduction/Initiation</v>
      </c>
      <c r="J747" s="48">
        <f>VLOOKUP(CONCATENATE($A747,"-",$B747,"-",$D747,"-",$F747),'Activités par classe-leçon-nat'!G:J,3,0)</f>
        <v>0</v>
      </c>
      <c r="K747" s="48" t="str">
        <f>VLOOKUP(G747,'Type Exo'!A:C,3,0)</f>
        <v>Un exercice de type QCM (question alternative / trouver l'intrus)</v>
      </c>
      <c r="L747" s="48"/>
      <c r="M747" s="48">
        <f>IF(NOT(ISNA(VLOOKUP(CONCATENATE($H747,"-",$G747),'Question ClasseLeçonActTyprep'!$I:$L,4,0))), VLOOKUP(CONCATENATE($H747,"-",$G747),'Question ClasseLeçonActTyprep'!$I:$L,4,0), IF(NOT(ISNA(VLOOKUP(CONCATENATE(MID($H747,1,LEN($H747)-2),"--*",$G747),'Question ClasseLeçonActTyprep'!$I:$L,4,0))), VLOOKUP(CONCATENATE(MID($H747,1,LEN($H747)-2),"--*",$G747),'Question ClasseLeçonActTyprep'!$I:$L,4,0), IF(NOT(ISNA(VLOOKUP(CONCATENATE(MID($H747,1,LEN($H747)-4),"---*",$G747),'Question ClasseLeçonActTyprep'!$I:$L,4,0))), VLOOKUP(CONCATENATE(MID($H747,1,LEN($H747)-4),"---*",$G747),'Question ClasseLeçonActTyprep'!$I:$L,4,0), IF(NOT(ISNA(VLOOKUP(CONCATENATE(MID($H747,1,LEN($H747)-5),"----*",$G747),'Question ClasseLeçonActTyprep'!$I:$L,4,0))), VLOOKUP(CONCATENATE(MID($H747,1,LEN($H747)-6),"----*",$G747),'Question ClasseLeçonActTyprep'!$I:$L,4,0), 0))))</f>
        <v>0</v>
      </c>
      <c r="N747" s="86">
        <f t="shared" si="46"/>
        <v>0</v>
      </c>
      <c r="O747" s="93" t="str">
        <f t="shared" si="47"/>
        <v>INSERT INTO `activite_clnt` (nom, description, objectif, consigne, typrep, num_activite, fk_classe_id, fk_lesson_id, fk_natureactiv_id) VALUES ('Apprendre à compter à l''envers par saut de 2 - Introduction/Initiation', 'Un exercice de type QCM (question alternative / trouver l''intrus)', '0', '', 'Q2', '2', 'CP', 'SO2', 'I');</v>
      </c>
    </row>
    <row r="748" spans="1:15" s="6" customFormat="1" ht="43.5" x14ac:dyDescent="0.35">
      <c r="A748" s="12" t="s">
        <v>77</v>
      </c>
      <c r="B748" s="85" t="s">
        <v>844</v>
      </c>
      <c r="C748" s="9" t="str">
        <f t="shared" si="44"/>
        <v>CP-SO2</v>
      </c>
      <c r="D748" s="85" t="s">
        <v>637</v>
      </c>
      <c r="E748" s="85" t="str">
        <f>VLOOKUP(D748,'Phase apprent &amp; Nature activ'!A$11:B$14,2,0)</f>
        <v>Introduction/Initiation</v>
      </c>
      <c r="F748" s="85">
        <v>2</v>
      </c>
      <c r="G748" s="85" t="s">
        <v>628</v>
      </c>
      <c r="H748" s="85" t="str">
        <f t="shared" si="45"/>
        <v>CP-SO2-I-2-P</v>
      </c>
      <c r="I748" s="48" t="str">
        <f>CONCATENATE(VLOOKUP(CONCATENATE(A748,"-",B748,"-",D748,"-",F748),'Activités par classe-leçon-nat'!G:H,2,0)," - ",E748)</f>
        <v>Apprendre à compter à l'envers par saut de 2 - Introduction/Initiation</v>
      </c>
      <c r="J748" s="48">
        <f>VLOOKUP(CONCATENATE($A748,"-",$B748,"-",$D748,"-",$F748),'Activités par classe-leçon-nat'!G:J,3,0)</f>
        <v>0</v>
      </c>
      <c r="K748" s="48" t="str">
        <f>VLOOKUP(G748,'Type Exo'!A:C,3,0)</f>
        <v>Un exercice où il faut relier des items entre eux par paire</v>
      </c>
      <c r="L748" s="48"/>
      <c r="M748" s="48">
        <f>IF(NOT(ISNA(VLOOKUP(CONCATENATE($H748,"-",$G748),'Question ClasseLeçonActTyprep'!$I:$L,4,0))), VLOOKUP(CONCATENATE($H748,"-",$G748),'Question ClasseLeçonActTyprep'!$I:$L,4,0), IF(NOT(ISNA(VLOOKUP(CONCATENATE(MID($H748,1,LEN($H748)-2),"--*",$G748),'Question ClasseLeçonActTyprep'!$I:$L,4,0))), VLOOKUP(CONCATENATE(MID($H748,1,LEN($H748)-2),"--*",$G748),'Question ClasseLeçonActTyprep'!$I:$L,4,0), IF(NOT(ISNA(VLOOKUP(CONCATENATE(MID($H748,1,LEN($H748)-4),"---*",$G748),'Question ClasseLeçonActTyprep'!$I:$L,4,0))), VLOOKUP(CONCATENATE(MID($H748,1,LEN($H748)-4),"---*",$G748),'Question ClasseLeçonActTyprep'!$I:$L,4,0), IF(NOT(ISNA(VLOOKUP(CONCATENATE(MID($H748,1,LEN($H748)-5),"----*",$G748),'Question ClasseLeçonActTyprep'!$I:$L,4,0))), VLOOKUP(CONCATENATE(MID($H748,1,LEN($H748)-6),"----*",$G748),'Question ClasseLeçonActTyprep'!$I:$L,4,0), 0))))</f>
        <v>0</v>
      </c>
      <c r="N748" s="86">
        <f t="shared" si="46"/>
        <v>0</v>
      </c>
      <c r="O748" s="93" t="str">
        <f t="shared" si="47"/>
        <v>INSERT INTO `activite_clnt` (nom, description, objectif, consigne, typrep, num_activite, fk_classe_id, fk_lesson_id, fk_natureactiv_id) VALUES ('Apprendre à compter à l''envers par saut de 2 - Introduction/Initiation', 'Un exercice où il faut relier des items entre eux par paire', '0', '', 'P', '2', 'CP', 'SO2', 'I');</v>
      </c>
    </row>
    <row r="749" spans="1:15" s="6" customFormat="1" ht="43.5" x14ac:dyDescent="0.35">
      <c r="A749" s="12" t="s">
        <v>77</v>
      </c>
      <c r="B749" s="85" t="s">
        <v>844</v>
      </c>
      <c r="C749" s="9" t="str">
        <f t="shared" si="44"/>
        <v>CP-SO2</v>
      </c>
      <c r="D749" s="85" t="s">
        <v>637</v>
      </c>
      <c r="E749" s="85" t="str">
        <f>VLOOKUP(D749,'Phase apprent &amp; Nature activ'!A$11:B$14,2,0)</f>
        <v>Introduction/Initiation</v>
      </c>
      <c r="F749" s="85">
        <v>3</v>
      </c>
      <c r="G749" s="85" t="s">
        <v>87</v>
      </c>
      <c r="H749" s="85" t="str">
        <f t="shared" si="45"/>
        <v>CP-SO2-I-3-M</v>
      </c>
      <c r="I749" s="48" t="str">
        <f>CONCATENATE(VLOOKUP(CONCATENATE(A749,"-",B749,"-",D749,"-",F749),'Activités par classe-leçon-nat'!G:H,2,0)," - ",E749)</f>
        <v>Apprendre à compter à l'envers par saut de 3 - Introduction/Initiation</v>
      </c>
      <c r="J749" s="48">
        <f>VLOOKUP(CONCATENATE($A749,"-",$B749,"-",$D749,"-",$F749),'Activités par classe-leçon-nat'!G:J,3,0)</f>
        <v>0</v>
      </c>
      <c r="K749" s="48" t="str">
        <f>VLOOKUP(G749,'Type Exo'!A:C,3,0)</f>
        <v>Un exercice de type Memory</v>
      </c>
      <c r="L749" s="48"/>
      <c r="M749" s="48">
        <f>IF(NOT(ISNA(VLOOKUP(CONCATENATE($H749,"-",$G749),'Question ClasseLeçonActTyprep'!$I:$L,4,0))), VLOOKUP(CONCATENATE($H749,"-",$G749),'Question ClasseLeçonActTyprep'!$I:$L,4,0), IF(NOT(ISNA(VLOOKUP(CONCATENATE(MID($H749,1,LEN($H749)-2),"--*",$G749),'Question ClasseLeçonActTyprep'!$I:$L,4,0))), VLOOKUP(CONCATENATE(MID($H749,1,LEN($H749)-2),"--*",$G749),'Question ClasseLeçonActTyprep'!$I:$L,4,0), IF(NOT(ISNA(VLOOKUP(CONCATENATE(MID($H749,1,LEN($H749)-4),"---*",$G749),'Question ClasseLeçonActTyprep'!$I:$L,4,0))), VLOOKUP(CONCATENATE(MID($H749,1,LEN($H749)-4),"---*",$G749),'Question ClasseLeçonActTyprep'!$I:$L,4,0), IF(NOT(ISNA(VLOOKUP(CONCATENATE(MID($H749,1,LEN($H749)-5),"----*",$G749),'Question ClasseLeçonActTyprep'!$I:$L,4,0))), VLOOKUP(CONCATENATE(MID($H749,1,LEN($H749)-6),"----*",$G749),'Question ClasseLeçonActTyprep'!$I:$L,4,0), 0))))</f>
        <v>0</v>
      </c>
      <c r="N749" s="86">
        <f t="shared" si="46"/>
        <v>0</v>
      </c>
      <c r="O749" s="93" t="str">
        <f t="shared" si="47"/>
        <v>INSERT INTO `activite_clnt` (nom, description, objectif, consigne, typrep, num_activite, fk_classe_id, fk_lesson_id, fk_natureactiv_id) VALUES ('Apprendre à compter à l''envers par saut de 3 - Introduction/Initiation', 'Un exercice de type Memory', '0', '', 'M', '3', 'CP', 'SO2', 'I');</v>
      </c>
    </row>
    <row r="750" spans="1:15" s="6" customFormat="1" ht="43.5" x14ac:dyDescent="0.35">
      <c r="A750" s="12" t="s">
        <v>77</v>
      </c>
      <c r="B750" s="85" t="s">
        <v>844</v>
      </c>
      <c r="C750" s="9" t="str">
        <f t="shared" si="44"/>
        <v>CP-SO2</v>
      </c>
      <c r="D750" s="85" t="s">
        <v>637</v>
      </c>
      <c r="E750" s="85" t="str">
        <f>VLOOKUP(D750,'Phase apprent &amp; Nature activ'!A$11:B$14,2,0)</f>
        <v>Introduction/Initiation</v>
      </c>
      <c r="F750" s="85">
        <v>3</v>
      </c>
      <c r="G750" s="85" t="s">
        <v>835</v>
      </c>
      <c r="H750" s="85" t="str">
        <f t="shared" si="45"/>
        <v>CP-SO2-I-3-T</v>
      </c>
      <c r="I750" s="48" t="str">
        <f>CONCATENATE(VLOOKUP(CONCATENATE(A750,"-",B750,"-",D750,"-",F750),'Activités par classe-leçon-nat'!G:H,2,0)," - ",E750)</f>
        <v>Apprendre à compter à l'envers par saut de 3 - Introduction/Initiation</v>
      </c>
      <c r="J750" s="48">
        <f>VLOOKUP(CONCATENATE($A750,"-",$B750,"-",$D750,"-",$F750),'Activités par classe-leçon-nat'!G:J,3,0)</f>
        <v>0</v>
      </c>
      <c r="K750" s="48" t="str">
        <f>VLOOKUP(G750,'Type Exo'!A:C,3,0)</f>
        <v>Un exercice à trous</v>
      </c>
      <c r="L750" s="48"/>
      <c r="M750" s="48">
        <f>IF(NOT(ISNA(VLOOKUP(CONCATENATE($H750,"-",$G750),'Question ClasseLeçonActTyprep'!$I:$L,4,0))), VLOOKUP(CONCATENATE($H750,"-",$G750),'Question ClasseLeçonActTyprep'!$I:$L,4,0), IF(NOT(ISNA(VLOOKUP(CONCATENATE(MID($H750,1,LEN($H750)-2),"--*",$G750),'Question ClasseLeçonActTyprep'!$I:$L,4,0))), VLOOKUP(CONCATENATE(MID($H750,1,LEN($H750)-2),"--*",$G750),'Question ClasseLeçonActTyprep'!$I:$L,4,0), IF(NOT(ISNA(VLOOKUP(CONCATENATE(MID($H750,1,LEN($H750)-4),"---*",$G750),'Question ClasseLeçonActTyprep'!$I:$L,4,0))), VLOOKUP(CONCATENATE(MID($H750,1,LEN($H750)-4),"---*",$G750),'Question ClasseLeçonActTyprep'!$I:$L,4,0), IF(NOT(ISNA(VLOOKUP(CONCATENATE(MID($H750,1,LEN($H750)-5),"----*",$G750),'Question ClasseLeçonActTyprep'!$I:$L,4,0))), VLOOKUP(CONCATENATE(MID($H750,1,LEN($H750)-6),"----*",$G750),'Question ClasseLeçonActTyprep'!$I:$L,4,0), 0))))</f>
        <v>0</v>
      </c>
      <c r="N750" s="86">
        <f t="shared" si="46"/>
        <v>0</v>
      </c>
      <c r="O750" s="93" t="str">
        <f t="shared" si="47"/>
        <v>INSERT INTO `activite_clnt` (nom, description, objectif, consigne, typrep, num_activite, fk_classe_id, fk_lesson_id, fk_natureactiv_id) VALUES ('Apprendre à compter à l''envers par saut de 3 - Introduction/Initiation', 'Un exercice à trous', '0', '', 'T', '3', 'CP', 'SO2', 'I');</v>
      </c>
    </row>
    <row r="751" spans="1:15" s="6" customFormat="1" ht="58" x14ac:dyDescent="0.35">
      <c r="A751" s="12" t="s">
        <v>77</v>
      </c>
      <c r="B751" s="85" t="s">
        <v>844</v>
      </c>
      <c r="C751" s="9" t="str">
        <f t="shared" si="44"/>
        <v>CP-SO2</v>
      </c>
      <c r="D751" s="85" t="s">
        <v>637</v>
      </c>
      <c r="E751" s="85" t="str">
        <f>VLOOKUP(D751,'Phase apprent &amp; Nature activ'!A$11:B$14,2,0)</f>
        <v>Introduction/Initiation</v>
      </c>
      <c r="F751" s="85">
        <v>3</v>
      </c>
      <c r="G751" s="85" t="s">
        <v>735</v>
      </c>
      <c r="H751" s="85" t="str">
        <f t="shared" si="45"/>
        <v>CP-SO2-I-3-B1</v>
      </c>
      <c r="I751" s="48" t="str">
        <f>CONCATENATE(VLOOKUP(CONCATENATE(A751,"-",B751,"-",D751,"-",F751),'Activités par classe-leçon-nat'!G:H,2,0)," - ",E751)</f>
        <v>Apprendre à compter à l'envers par saut de 3 - Introduction/Initiation</v>
      </c>
      <c r="J751" s="48">
        <f>VLOOKUP(CONCATENATE($A751,"-",$B751,"-",$D751,"-",$F751),'Activités par classe-leçon-nat'!G:J,3,0)</f>
        <v>0</v>
      </c>
      <c r="K751" s="48" t="str">
        <f>VLOOKUP(G751,'Type Exo'!A:C,3,0)</f>
        <v>Exercice où il faut trouver la bonne réponse parmi 2 possibles</v>
      </c>
      <c r="L751" s="48"/>
      <c r="M751" s="48">
        <f>IF(NOT(ISNA(VLOOKUP(CONCATENATE($H751,"-",$G751),'Question ClasseLeçonActTyprep'!$I:$L,4,0))), VLOOKUP(CONCATENATE($H751,"-",$G751),'Question ClasseLeçonActTyprep'!$I:$L,4,0), IF(NOT(ISNA(VLOOKUP(CONCATENATE(MID($H751,1,LEN($H751)-2),"--*",$G751),'Question ClasseLeçonActTyprep'!$I:$L,4,0))), VLOOKUP(CONCATENATE(MID($H751,1,LEN($H751)-2),"--*",$G751),'Question ClasseLeçonActTyprep'!$I:$L,4,0), IF(NOT(ISNA(VLOOKUP(CONCATENATE(MID($H751,1,LEN($H751)-4),"---*",$G751),'Question ClasseLeçonActTyprep'!$I:$L,4,0))), VLOOKUP(CONCATENATE(MID($H751,1,LEN($H751)-4),"---*",$G751),'Question ClasseLeçonActTyprep'!$I:$L,4,0), IF(NOT(ISNA(VLOOKUP(CONCATENATE(MID($H751,1,LEN($H751)-5),"----*",$G751),'Question ClasseLeçonActTyprep'!$I:$L,4,0))), VLOOKUP(CONCATENATE(MID($H751,1,LEN($H751)-6),"----*",$G751),'Question ClasseLeçonActTyprep'!$I:$L,4,0), 0))))</f>
        <v>0</v>
      </c>
      <c r="N751" s="86">
        <f t="shared" si="46"/>
        <v>0</v>
      </c>
      <c r="O751" s="93" t="str">
        <f t="shared" si="47"/>
        <v>INSERT INTO `activite_clnt` (nom, description, objectif, consigne, typrep, num_activite, fk_classe_id, fk_lesson_id, fk_natureactiv_id) VALUES ('Apprendre à compter à l''envers par saut de 3 - Introduction/Initiation', 'Exercice où il faut trouver la bonne réponse parmi 2 possibles', '0', '', 'B1', '3', 'CP', 'SO2', 'I');</v>
      </c>
    </row>
    <row r="752" spans="1:15" s="6" customFormat="1" ht="58" x14ac:dyDescent="0.35">
      <c r="A752" s="12" t="s">
        <v>77</v>
      </c>
      <c r="B752" s="85" t="s">
        <v>844</v>
      </c>
      <c r="C752" s="9" t="str">
        <f t="shared" si="44"/>
        <v>CP-SO2</v>
      </c>
      <c r="D752" s="85" t="s">
        <v>637</v>
      </c>
      <c r="E752" s="85" t="str">
        <f>VLOOKUP(D752,'Phase apprent &amp; Nature activ'!A$11:B$14,2,0)</f>
        <v>Introduction/Initiation</v>
      </c>
      <c r="F752" s="85">
        <v>3</v>
      </c>
      <c r="G752" s="85" t="s">
        <v>951</v>
      </c>
      <c r="H752" s="85" t="str">
        <f t="shared" si="45"/>
        <v>CP-SO2-I-3-B2</v>
      </c>
      <c r="I752" s="48" t="str">
        <f>CONCATENATE(VLOOKUP(CONCATENATE(A752,"-",B752,"-",D752,"-",F752),'Activités par classe-leçon-nat'!G:H,2,0)," - ",E752)</f>
        <v>Apprendre à compter à l'envers par saut de 3 - Introduction/Initiation</v>
      </c>
      <c r="J752" s="48">
        <f>VLOOKUP(CONCATENATE($A752,"-",$B752,"-",$D752,"-",$F752),'Activités par classe-leçon-nat'!G:J,3,0)</f>
        <v>0</v>
      </c>
      <c r="K752" s="48" t="str">
        <f>VLOOKUP(G752,'Type Exo'!A:C,3,0)</f>
        <v>Exercice où il faut trouver la bonne réponse parmi 2 possibles (question alternative)</v>
      </c>
      <c r="L752" s="48"/>
      <c r="M752" s="48">
        <f>IF(NOT(ISNA(VLOOKUP(CONCATENATE($H752,"-",$G752),'Question ClasseLeçonActTyprep'!$I:$L,4,0))), VLOOKUP(CONCATENATE($H752,"-",$G752),'Question ClasseLeçonActTyprep'!$I:$L,4,0), IF(NOT(ISNA(VLOOKUP(CONCATENATE(MID($H752,1,LEN($H752)-2),"--*",$G752),'Question ClasseLeçonActTyprep'!$I:$L,4,0))), VLOOKUP(CONCATENATE(MID($H752,1,LEN($H752)-2),"--*",$G752),'Question ClasseLeçonActTyprep'!$I:$L,4,0), IF(NOT(ISNA(VLOOKUP(CONCATENATE(MID($H752,1,LEN($H752)-4),"---*",$G752),'Question ClasseLeçonActTyprep'!$I:$L,4,0))), VLOOKUP(CONCATENATE(MID($H752,1,LEN($H752)-4),"---*",$G752),'Question ClasseLeçonActTyprep'!$I:$L,4,0), IF(NOT(ISNA(VLOOKUP(CONCATENATE(MID($H752,1,LEN($H752)-5),"----*",$G752),'Question ClasseLeçonActTyprep'!$I:$L,4,0))), VLOOKUP(CONCATENATE(MID($H752,1,LEN($H752)-6),"----*",$G752),'Question ClasseLeçonActTyprep'!$I:$L,4,0), 0))))</f>
        <v>0</v>
      </c>
      <c r="N752" s="86">
        <f t="shared" si="46"/>
        <v>0</v>
      </c>
      <c r="O752" s="93" t="str">
        <f t="shared" si="47"/>
        <v>INSERT INTO `activite_clnt` (nom, description, objectif, consigne, typrep, num_activite, fk_classe_id, fk_lesson_id, fk_natureactiv_id) VALUES ('Apprendre à compter à l''envers par saut de 3 - Introduction/Initiation', 'Exercice où il faut trouver la bonne réponse parmi 2 possibles (question alternative)', '0', '', 'B2', '3', 'CP', 'SO2', 'I');</v>
      </c>
    </row>
    <row r="753" spans="1:15" s="6" customFormat="1" ht="43.5" x14ac:dyDescent="0.35">
      <c r="A753" s="12" t="s">
        <v>77</v>
      </c>
      <c r="B753" s="85" t="s">
        <v>844</v>
      </c>
      <c r="C753" s="9" t="str">
        <f t="shared" si="44"/>
        <v>CP-SO2</v>
      </c>
      <c r="D753" s="85" t="s">
        <v>637</v>
      </c>
      <c r="E753" s="85" t="str">
        <f>VLOOKUP(D753,'Phase apprent &amp; Nature activ'!A$11:B$14,2,0)</f>
        <v>Introduction/Initiation</v>
      </c>
      <c r="F753" s="85">
        <v>3</v>
      </c>
      <c r="G753" s="85" t="s">
        <v>952</v>
      </c>
      <c r="H753" s="85" t="str">
        <f t="shared" si="45"/>
        <v>CP-SO2-I-3-Q1</v>
      </c>
      <c r="I753" s="48" t="str">
        <f>CONCATENATE(VLOOKUP(CONCATENATE(A753,"-",B753,"-",D753,"-",F753),'Activités par classe-leçon-nat'!G:H,2,0)," - ",E753)</f>
        <v>Apprendre à compter à l'envers par saut de 3 - Introduction/Initiation</v>
      </c>
      <c r="J753" s="48">
        <f>VLOOKUP(CONCATENATE($A753,"-",$B753,"-",$D753,"-",$F753),'Activités par classe-leçon-nat'!G:J,3,0)</f>
        <v>0</v>
      </c>
      <c r="K753" s="48" t="str">
        <f>VLOOKUP(G753,'Type Exo'!A:C,3,0)</f>
        <v>Un exercice de type QCM</v>
      </c>
      <c r="L753" s="48"/>
      <c r="M753" s="48">
        <f>IF(NOT(ISNA(VLOOKUP(CONCATENATE($H753,"-",$G753),'Question ClasseLeçonActTyprep'!$I:$L,4,0))), VLOOKUP(CONCATENATE($H753,"-",$G753),'Question ClasseLeçonActTyprep'!$I:$L,4,0), IF(NOT(ISNA(VLOOKUP(CONCATENATE(MID($H753,1,LEN($H753)-2),"--*",$G753),'Question ClasseLeçonActTyprep'!$I:$L,4,0))), VLOOKUP(CONCATENATE(MID($H753,1,LEN($H753)-2),"--*",$G753),'Question ClasseLeçonActTyprep'!$I:$L,4,0), IF(NOT(ISNA(VLOOKUP(CONCATENATE(MID($H753,1,LEN($H753)-4),"---*",$G753),'Question ClasseLeçonActTyprep'!$I:$L,4,0))), VLOOKUP(CONCATENATE(MID($H753,1,LEN($H753)-4),"---*",$G753),'Question ClasseLeçonActTyprep'!$I:$L,4,0), IF(NOT(ISNA(VLOOKUP(CONCATENATE(MID($H753,1,LEN($H753)-5),"----*",$G753),'Question ClasseLeçonActTyprep'!$I:$L,4,0))), VLOOKUP(CONCATENATE(MID($H753,1,LEN($H753)-6),"----*",$G753),'Question ClasseLeçonActTyprep'!$I:$L,4,0), 0))))</f>
        <v>0</v>
      </c>
      <c r="N753" s="86">
        <f t="shared" si="46"/>
        <v>0</v>
      </c>
      <c r="O753" s="93" t="str">
        <f t="shared" si="47"/>
        <v>INSERT INTO `activite_clnt` (nom, description, objectif, consigne, typrep, num_activite, fk_classe_id, fk_lesson_id, fk_natureactiv_id) VALUES ('Apprendre à compter à l''envers par saut de 3 - Introduction/Initiation', 'Un exercice de type QCM', '0', '', 'Q1', '3', 'CP', 'SO2', 'I');</v>
      </c>
    </row>
    <row r="754" spans="1:15" s="6" customFormat="1" ht="58" x14ac:dyDescent="0.35">
      <c r="A754" s="12" t="s">
        <v>77</v>
      </c>
      <c r="B754" s="85" t="s">
        <v>844</v>
      </c>
      <c r="C754" s="9" t="str">
        <f t="shared" si="44"/>
        <v>CP-SO2</v>
      </c>
      <c r="D754" s="85" t="s">
        <v>637</v>
      </c>
      <c r="E754" s="85" t="str">
        <f>VLOOKUP(D754,'Phase apprent &amp; Nature activ'!A$11:B$14,2,0)</f>
        <v>Introduction/Initiation</v>
      </c>
      <c r="F754" s="85">
        <v>3</v>
      </c>
      <c r="G754" s="85" t="s">
        <v>953</v>
      </c>
      <c r="H754" s="85" t="str">
        <f t="shared" si="45"/>
        <v>CP-SO2-I-3-Q2</v>
      </c>
      <c r="I754" s="48" t="str">
        <f>CONCATENATE(VLOOKUP(CONCATENATE(A754,"-",B754,"-",D754,"-",F754),'Activités par classe-leçon-nat'!G:H,2,0)," - ",E754)</f>
        <v>Apprendre à compter à l'envers par saut de 3 - Introduction/Initiation</v>
      </c>
      <c r="J754" s="48">
        <f>VLOOKUP(CONCATENATE($A754,"-",$B754,"-",$D754,"-",$F754),'Activités par classe-leçon-nat'!G:J,3,0)</f>
        <v>0</v>
      </c>
      <c r="K754" s="48" t="str">
        <f>VLOOKUP(G754,'Type Exo'!A:C,3,0)</f>
        <v>Un exercice de type QCM (question alternative / trouver l'intrus)</v>
      </c>
      <c r="L754" s="48"/>
      <c r="M754" s="48">
        <f>IF(NOT(ISNA(VLOOKUP(CONCATENATE($H754,"-",$G754),'Question ClasseLeçonActTyprep'!$I:$L,4,0))), VLOOKUP(CONCATENATE($H754,"-",$G754),'Question ClasseLeçonActTyprep'!$I:$L,4,0), IF(NOT(ISNA(VLOOKUP(CONCATENATE(MID($H754,1,LEN($H754)-2),"--*",$G754),'Question ClasseLeçonActTyprep'!$I:$L,4,0))), VLOOKUP(CONCATENATE(MID($H754,1,LEN($H754)-2),"--*",$G754),'Question ClasseLeçonActTyprep'!$I:$L,4,0), IF(NOT(ISNA(VLOOKUP(CONCATENATE(MID($H754,1,LEN($H754)-4),"---*",$G754),'Question ClasseLeçonActTyprep'!$I:$L,4,0))), VLOOKUP(CONCATENATE(MID($H754,1,LEN($H754)-4),"---*",$G754),'Question ClasseLeçonActTyprep'!$I:$L,4,0), IF(NOT(ISNA(VLOOKUP(CONCATENATE(MID($H754,1,LEN($H754)-5),"----*",$G754),'Question ClasseLeçonActTyprep'!$I:$L,4,0))), VLOOKUP(CONCATENATE(MID($H754,1,LEN($H754)-6),"----*",$G754),'Question ClasseLeçonActTyprep'!$I:$L,4,0), 0))))</f>
        <v>0</v>
      </c>
      <c r="N754" s="86">
        <f t="shared" si="46"/>
        <v>0</v>
      </c>
      <c r="O754" s="93" t="str">
        <f t="shared" si="47"/>
        <v>INSERT INTO `activite_clnt` (nom, description, objectif, consigne, typrep, num_activite, fk_classe_id, fk_lesson_id, fk_natureactiv_id) VALUES ('Apprendre à compter à l''envers par saut de 3 - Introduction/Initiation', 'Un exercice de type QCM (question alternative / trouver l''intrus)', '0', '', 'Q2', '3', 'CP', 'SO2', 'I');</v>
      </c>
    </row>
    <row r="755" spans="1:15" s="6" customFormat="1" ht="43.5" x14ac:dyDescent="0.35">
      <c r="A755" s="12" t="s">
        <v>77</v>
      </c>
      <c r="B755" s="85" t="s">
        <v>844</v>
      </c>
      <c r="C755" s="9" t="str">
        <f t="shared" si="44"/>
        <v>CP-SO2</v>
      </c>
      <c r="D755" s="85" t="s">
        <v>637</v>
      </c>
      <c r="E755" s="85" t="str">
        <f>VLOOKUP(D755,'Phase apprent &amp; Nature activ'!A$11:B$14,2,0)</f>
        <v>Introduction/Initiation</v>
      </c>
      <c r="F755" s="85">
        <v>3</v>
      </c>
      <c r="G755" s="85" t="s">
        <v>628</v>
      </c>
      <c r="H755" s="85" t="str">
        <f t="shared" si="45"/>
        <v>CP-SO2-I-3-P</v>
      </c>
      <c r="I755" s="48" t="str">
        <f>CONCATENATE(VLOOKUP(CONCATENATE(A755,"-",B755,"-",D755,"-",F755),'Activités par classe-leçon-nat'!G:H,2,0)," - ",E755)</f>
        <v>Apprendre à compter à l'envers par saut de 3 - Introduction/Initiation</v>
      </c>
      <c r="J755" s="48">
        <f>VLOOKUP(CONCATENATE($A755,"-",$B755,"-",$D755,"-",$F755),'Activités par classe-leçon-nat'!G:J,3,0)</f>
        <v>0</v>
      </c>
      <c r="K755" s="48" t="str">
        <f>VLOOKUP(G755,'Type Exo'!A:C,3,0)</f>
        <v>Un exercice où il faut relier des items entre eux par paire</v>
      </c>
      <c r="L755" s="48"/>
      <c r="M755" s="48">
        <f>IF(NOT(ISNA(VLOOKUP(CONCATENATE($H755,"-",$G755),'Question ClasseLeçonActTyprep'!$I:$L,4,0))), VLOOKUP(CONCATENATE($H755,"-",$G755),'Question ClasseLeçonActTyprep'!$I:$L,4,0), IF(NOT(ISNA(VLOOKUP(CONCATENATE(MID($H755,1,LEN($H755)-2),"--*",$G755),'Question ClasseLeçonActTyprep'!$I:$L,4,0))), VLOOKUP(CONCATENATE(MID($H755,1,LEN($H755)-2),"--*",$G755),'Question ClasseLeçonActTyprep'!$I:$L,4,0), IF(NOT(ISNA(VLOOKUP(CONCATENATE(MID($H755,1,LEN($H755)-4),"---*",$G755),'Question ClasseLeçonActTyprep'!$I:$L,4,0))), VLOOKUP(CONCATENATE(MID($H755,1,LEN($H755)-4),"---*",$G755),'Question ClasseLeçonActTyprep'!$I:$L,4,0), IF(NOT(ISNA(VLOOKUP(CONCATENATE(MID($H755,1,LEN($H755)-5),"----*",$G755),'Question ClasseLeçonActTyprep'!$I:$L,4,0))), VLOOKUP(CONCATENATE(MID($H755,1,LEN($H755)-6),"----*",$G755),'Question ClasseLeçonActTyprep'!$I:$L,4,0), 0))))</f>
        <v>0</v>
      </c>
      <c r="N755" s="86">
        <f t="shared" si="46"/>
        <v>0</v>
      </c>
      <c r="O755" s="93" t="str">
        <f t="shared" si="47"/>
        <v>INSERT INTO `activite_clnt` (nom, description, objectif, consigne, typrep, num_activite, fk_classe_id, fk_lesson_id, fk_natureactiv_id) VALUES ('Apprendre à compter à l''envers par saut de 3 - Introduction/Initiation', 'Un exercice où il faut relier des items entre eux par paire', '0', '', 'P', '3', 'CP', 'SO2', 'I');</v>
      </c>
    </row>
    <row r="756" spans="1:15" s="6" customFormat="1" ht="43.5" x14ac:dyDescent="0.35">
      <c r="A756" s="12" t="s">
        <v>77</v>
      </c>
      <c r="B756" s="85" t="s">
        <v>844</v>
      </c>
      <c r="C756" s="9" t="str">
        <f t="shared" si="44"/>
        <v>CP-SO2</v>
      </c>
      <c r="D756" s="85" t="s">
        <v>637</v>
      </c>
      <c r="E756" s="85" t="str">
        <f>VLOOKUP(D756,'Phase apprent &amp; Nature activ'!A$11:B$14,2,0)</f>
        <v>Introduction/Initiation</v>
      </c>
      <c r="F756" s="85">
        <v>4</v>
      </c>
      <c r="G756" s="85" t="s">
        <v>87</v>
      </c>
      <c r="H756" s="85" t="str">
        <f t="shared" si="45"/>
        <v>CP-SO2-I-4-M</v>
      </c>
      <c r="I756" s="48" t="str">
        <f>CONCATENATE(VLOOKUP(CONCATENATE(A756,"-",B756,"-",D756,"-",F756),'Activités par classe-leçon-nat'!G:H,2,0)," - ",E756)</f>
        <v>Apprendre à compter à l'envers par saut de 5 - Introduction/Initiation</v>
      </c>
      <c r="J756" s="48">
        <f>VLOOKUP(CONCATENATE($A756,"-",$B756,"-",$D756,"-",$F756),'Activités par classe-leçon-nat'!G:J,3,0)</f>
        <v>0</v>
      </c>
      <c r="K756" s="48" t="str">
        <f>VLOOKUP(G756,'Type Exo'!A:C,3,0)</f>
        <v>Un exercice de type Memory</v>
      </c>
      <c r="L756" s="48"/>
      <c r="M756" s="48">
        <f>IF(NOT(ISNA(VLOOKUP(CONCATENATE($H756,"-",$G756),'Question ClasseLeçonActTyprep'!$I:$L,4,0))), VLOOKUP(CONCATENATE($H756,"-",$G756),'Question ClasseLeçonActTyprep'!$I:$L,4,0), IF(NOT(ISNA(VLOOKUP(CONCATENATE(MID($H756,1,LEN($H756)-2),"--*",$G756),'Question ClasseLeçonActTyprep'!$I:$L,4,0))), VLOOKUP(CONCATENATE(MID($H756,1,LEN($H756)-2),"--*",$G756),'Question ClasseLeçonActTyprep'!$I:$L,4,0), IF(NOT(ISNA(VLOOKUP(CONCATENATE(MID($H756,1,LEN($H756)-4),"---*",$G756),'Question ClasseLeçonActTyprep'!$I:$L,4,0))), VLOOKUP(CONCATENATE(MID($H756,1,LEN($H756)-4),"---*",$G756),'Question ClasseLeçonActTyprep'!$I:$L,4,0), IF(NOT(ISNA(VLOOKUP(CONCATENATE(MID($H756,1,LEN($H756)-5),"----*",$G756),'Question ClasseLeçonActTyprep'!$I:$L,4,0))), VLOOKUP(CONCATENATE(MID($H756,1,LEN($H756)-6),"----*",$G756),'Question ClasseLeçonActTyprep'!$I:$L,4,0), 0))))</f>
        <v>0</v>
      </c>
      <c r="N756" s="86">
        <f t="shared" si="46"/>
        <v>0</v>
      </c>
      <c r="O756" s="93" t="str">
        <f t="shared" si="47"/>
        <v>INSERT INTO `activite_clnt` (nom, description, objectif, consigne, typrep, num_activite, fk_classe_id, fk_lesson_id, fk_natureactiv_id) VALUES ('Apprendre à compter à l''envers par saut de 5 - Introduction/Initiation', 'Un exercice de type Memory', '0', '', 'M', '4', 'CP', 'SO2', 'I');</v>
      </c>
    </row>
    <row r="757" spans="1:15" s="6" customFormat="1" ht="43.5" x14ac:dyDescent="0.35">
      <c r="A757" s="12" t="s">
        <v>77</v>
      </c>
      <c r="B757" s="85" t="s">
        <v>844</v>
      </c>
      <c r="C757" s="9" t="str">
        <f t="shared" si="44"/>
        <v>CP-SO2</v>
      </c>
      <c r="D757" s="85" t="s">
        <v>637</v>
      </c>
      <c r="E757" s="85" t="str">
        <f>VLOOKUP(D757,'Phase apprent &amp; Nature activ'!A$11:B$14,2,0)</f>
        <v>Introduction/Initiation</v>
      </c>
      <c r="F757" s="85">
        <v>4</v>
      </c>
      <c r="G757" s="85" t="s">
        <v>835</v>
      </c>
      <c r="H757" s="85" t="str">
        <f t="shared" si="45"/>
        <v>CP-SO2-I-4-T</v>
      </c>
      <c r="I757" s="48" t="str">
        <f>CONCATENATE(VLOOKUP(CONCATENATE(A757,"-",B757,"-",D757,"-",F757),'Activités par classe-leçon-nat'!G:H,2,0)," - ",E757)</f>
        <v>Apprendre à compter à l'envers par saut de 5 - Introduction/Initiation</v>
      </c>
      <c r="J757" s="48">
        <f>VLOOKUP(CONCATENATE($A757,"-",$B757,"-",$D757,"-",$F757),'Activités par classe-leçon-nat'!G:J,3,0)</f>
        <v>0</v>
      </c>
      <c r="K757" s="48" t="str">
        <f>VLOOKUP(G757,'Type Exo'!A:C,3,0)</f>
        <v>Un exercice à trous</v>
      </c>
      <c r="L757" s="48"/>
      <c r="M757" s="48">
        <f>IF(NOT(ISNA(VLOOKUP(CONCATENATE($H757,"-",$G757),'Question ClasseLeçonActTyprep'!$I:$L,4,0))), VLOOKUP(CONCATENATE($H757,"-",$G757),'Question ClasseLeçonActTyprep'!$I:$L,4,0), IF(NOT(ISNA(VLOOKUP(CONCATENATE(MID($H757,1,LEN($H757)-2),"--*",$G757),'Question ClasseLeçonActTyprep'!$I:$L,4,0))), VLOOKUP(CONCATENATE(MID($H757,1,LEN($H757)-2),"--*",$G757),'Question ClasseLeçonActTyprep'!$I:$L,4,0), IF(NOT(ISNA(VLOOKUP(CONCATENATE(MID($H757,1,LEN($H757)-4),"---*",$G757),'Question ClasseLeçonActTyprep'!$I:$L,4,0))), VLOOKUP(CONCATENATE(MID($H757,1,LEN($H757)-4),"---*",$G757),'Question ClasseLeçonActTyprep'!$I:$L,4,0), IF(NOT(ISNA(VLOOKUP(CONCATENATE(MID($H757,1,LEN($H757)-5),"----*",$G757),'Question ClasseLeçonActTyprep'!$I:$L,4,0))), VLOOKUP(CONCATENATE(MID($H757,1,LEN($H757)-6),"----*",$G757),'Question ClasseLeçonActTyprep'!$I:$L,4,0), 0))))</f>
        <v>0</v>
      </c>
      <c r="N757" s="86">
        <f t="shared" si="46"/>
        <v>0</v>
      </c>
      <c r="O757" s="93" t="str">
        <f t="shared" si="47"/>
        <v>INSERT INTO `activite_clnt` (nom, description, objectif, consigne, typrep, num_activite, fk_classe_id, fk_lesson_id, fk_natureactiv_id) VALUES ('Apprendre à compter à l''envers par saut de 5 - Introduction/Initiation', 'Un exercice à trous', '0', '', 'T', '4', 'CP', 'SO2', 'I');</v>
      </c>
    </row>
    <row r="758" spans="1:15" s="6" customFormat="1" ht="58" x14ac:dyDescent="0.35">
      <c r="A758" s="12" t="s">
        <v>77</v>
      </c>
      <c r="B758" s="85" t="s">
        <v>844</v>
      </c>
      <c r="C758" s="9" t="str">
        <f t="shared" si="44"/>
        <v>CP-SO2</v>
      </c>
      <c r="D758" s="85" t="s">
        <v>637</v>
      </c>
      <c r="E758" s="85" t="str">
        <f>VLOOKUP(D758,'Phase apprent &amp; Nature activ'!A$11:B$14,2,0)</f>
        <v>Introduction/Initiation</v>
      </c>
      <c r="F758" s="85">
        <v>4</v>
      </c>
      <c r="G758" s="85" t="s">
        <v>735</v>
      </c>
      <c r="H758" s="85" t="str">
        <f t="shared" si="45"/>
        <v>CP-SO2-I-4-B1</v>
      </c>
      <c r="I758" s="48" t="str">
        <f>CONCATENATE(VLOOKUP(CONCATENATE(A758,"-",B758,"-",D758,"-",F758),'Activités par classe-leçon-nat'!G:H,2,0)," - ",E758)</f>
        <v>Apprendre à compter à l'envers par saut de 5 - Introduction/Initiation</v>
      </c>
      <c r="J758" s="48">
        <f>VLOOKUP(CONCATENATE($A758,"-",$B758,"-",$D758,"-",$F758),'Activités par classe-leçon-nat'!G:J,3,0)</f>
        <v>0</v>
      </c>
      <c r="K758" s="48" t="str">
        <f>VLOOKUP(G758,'Type Exo'!A:C,3,0)</f>
        <v>Exercice où il faut trouver la bonne réponse parmi 2 possibles</v>
      </c>
      <c r="L758" s="48"/>
      <c r="M758" s="48">
        <f>IF(NOT(ISNA(VLOOKUP(CONCATENATE($H758,"-",$G758),'Question ClasseLeçonActTyprep'!$I:$L,4,0))), VLOOKUP(CONCATENATE($H758,"-",$G758),'Question ClasseLeçonActTyprep'!$I:$L,4,0), IF(NOT(ISNA(VLOOKUP(CONCATENATE(MID($H758,1,LEN($H758)-2),"--*",$G758),'Question ClasseLeçonActTyprep'!$I:$L,4,0))), VLOOKUP(CONCATENATE(MID($H758,1,LEN($H758)-2),"--*",$G758),'Question ClasseLeçonActTyprep'!$I:$L,4,0), IF(NOT(ISNA(VLOOKUP(CONCATENATE(MID($H758,1,LEN($H758)-4),"---*",$G758),'Question ClasseLeçonActTyprep'!$I:$L,4,0))), VLOOKUP(CONCATENATE(MID($H758,1,LEN($H758)-4),"---*",$G758),'Question ClasseLeçonActTyprep'!$I:$L,4,0), IF(NOT(ISNA(VLOOKUP(CONCATENATE(MID($H758,1,LEN($H758)-5),"----*",$G758),'Question ClasseLeçonActTyprep'!$I:$L,4,0))), VLOOKUP(CONCATENATE(MID($H758,1,LEN($H758)-6),"----*",$G758),'Question ClasseLeçonActTyprep'!$I:$L,4,0), 0))))</f>
        <v>0</v>
      </c>
      <c r="N758" s="86">
        <f t="shared" si="46"/>
        <v>0</v>
      </c>
      <c r="O758" s="93" t="str">
        <f t="shared" si="47"/>
        <v>INSERT INTO `activite_clnt` (nom, description, objectif, consigne, typrep, num_activite, fk_classe_id, fk_lesson_id, fk_natureactiv_id) VALUES ('Apprendre à compter à l''envers par saut de 5 - Introduction/Initiation', 'Exercice où il faut trouver la bonne réponse parmi 2 possibles', '0', '', 'B1', '4', 'CP', 'SO2', 'I');</v>
      </c>
    </row>
    <row r="759" spans="1:15" s="6" customFormat="1" ht="58" x14ac:dyDescent="0.35">
      <c r="A759" s="12" t="s">
        <v>77</v>
      </c>
      <c r="B759" s="85" t="s">
        <v>844</v>
      </c>
      <c r="C759" s="9" t="str">
        <f t="shared" si="44"/>
        <v>CP-SO2</v>
      </c>
      <c r="D759" s="85" t="s">
        <v>637</v>
      </c>
      <c r="E759" s="85" t="str">
        <f>VLOOKUP(D759,'Phase apprent &amp; Nature activ'!A$11:B$14,2,0)</f>
        <v>Introduction/Initiation</v>
      </c>
      <c r="F759" s="85">
        <v>4</v>
      </c>
      <c r="G759" s="85" t="s">
        <v>951</v>
      </c>
      <c r="H759" s="85" t="str">
        <f t="shared" si="45"/>
        <v>CP-SO2-I-4-B2</v>
      </c>
      <c r="I759" s="48" t="str">
        <f>CONCATENATE(VLOOKUP(CONCATENATE(A759,"-",B759,"-",D759,"-",F759),'Activités par classe-leçon-nat'!G:H,2,0)," - ",E759)</f>
        <v>Apprendre à compter à l'envers par saut de 5 - Introduction/Initiation</v>
      </c>
      <c r="J759" s="48">
        <f>VLOOKUP(CONCATENATE($A759,"-",$B759,"-",$D759,"-",$F759),'Activités par classe-leçon-nat'!G:J,3,0)</f>
        <v>0</v>
      </c>
      <c r="K759" s="48" t="str">
        <f>VLOOKUP(G759,'Type Exo'!A:C,3,0)</f>
        <v>Exercice où il faut trouver la bonne réponse parmi 2 possibles (question alternative)</v>
      </c>
      <c r="L759" s="48"/>
      <c r="M759" s="48">
        <f>IF(NOT(ISNA(VLOOKUP(CONCATENATE($H759,"-",$G759),'Question ClasseLeçonActTyprep'!$I:$L,4,0))), VLOOKUP(CONCATENATE($H759,"-",$G759),'Question ClasseLeçonActTyprep'!$I:$L,4,0), IF(NOT(ISNA(VLOOKUP(CONCATENATE(MID($H759,1,LEN($H759)-2),"--*",$G759),'Question ClasseLeçonActTyprep'!$I:$L,4,0))), VLOOKUP(CONCATENATE(MID($H759,1,LEN($H759)-2),"--*",$G759),'Question ClasseLeçonActTyprep'!$I:$L,4,0), IF(NOT(ISNA(VLOOKUP(CONCATENATE(MID($H759,1,LEN($H759)-4),"---*",$G759),'Question ClasseLeçonActTyprep'!$I:$L,4,0))), VLOOKUP(CONCATENATE(MID($H759,1,LEN($H759)-4),"---*",$G759),'Question ClasseLeçonActTyprep'!$I:$L,4,0), IF(NOT(ISNA(VLOOKUP(CONCATENATE(MID($H759,1,LEN($H759)-5),"----*",$G759),'Question ClasseLeçonActTyprep'!$I:$L,4,0))), VLOOKUP(CONCATENATE(MID($H759,1,LEN($H759)-6),"----*",$G759),'Question ClasseLeçonActTyprep'!$I:$L,4,0), 0))))</f>
        <v>0</v>
      </c>
      <c r="N759" s="86">
        <f t="shared" si="46"/>
        <v>0</v>
      </c>
      <c r="O759" s="93" t="str">
        <f t="shared" si="47"/>
        <v>INSERT INTO `activite_clnt` (nom, description, objectif, consigne, typrep, num_activite, fk_classe_id, fk_lesson_id, fk_natureactiv_id) VALUES ('Apprendre à compter à l''envers par saut de 5 - Introduction/Initiation', 'Exercice où il faut trouver la bonne réponse parmi 2 possibles (question alternative)', '0', '', 'B2', '4', 'CP', 'SO2', 'I');</v>
      </c>
    </row>
    <row r="760" spans="1:15" s="6" customFormat="1" ht="43.5" x14ac:dyDescent="0.35">
      <c r="A760" s="12" t="s">
        <v>77</v>
      </c>
      <c r="B760" s="85" t="s">
        <v>844</v>
      </c>
      <c r="C760" s="9" t="str">
        <f t="shared" si="44"/>
        <v>CP-SO2</v>
      </c>
      <c r="D760" s="85" t="s">
        <v>637</v>
      </c>
      <c r="E760" s="85" t="str">
        <f>VLOOKUP(D760,'Phase apprent &amp; Nature activ'!A$11:B$14,2,0)</f>
        <v>Introduction/Initiation</v>
      </c>
      <c r="F760" s="85">
        <v>4</v>
      </c>
      <c r="G760" s="85" t="s">
        <v>952</v>
      </c>
      <c r="H760" s="85" t="str">
        <f t="shared" si="45"/>
        <v>CP-SO2-I-4-Q1</v>
      </c>
      <c r="I760" s="48" t="str">
        <f>CONCATENATE(VLOOKUP(CONCATENATE(A760,"-",B760,"-",D760,"-",F760),'Activités par classe-leçon-nat'!G:H,2,0)," - ",E760)</f>
        <v>Apprendre à compter à l'envers par saut de 5 - Introduction/Initiation</v>
      </c>
      <c r="J760" s="48">
        <f>VLOOKUP(CONCATENATE($A760,"-",$B760,"-",$D760,"-",$F760),'Activités par classe-leçon-nat'!G:J,3,0)</f>
        <v>0</v>
      </c>
      <c r="K760" s="48" t="str">
        <f>VLOOKUP(G760,'Type Exo'!A:C,3,0)</f>
        <v>Un exercice de type QCM</v>
      </c>
      <c r="L760" s="48"/>
      <c r="M760" s="48">
        <f>IF(NOT(ISNA(VLOOKUP(CONCATENATE($H760,"-",$G760),'Question ClasseLeçonActTyprep'!$I:$L,4,0))), VLOOKUP(CONCATENATE($H760,"-",$G760),'Question ClasseLeçonActTyprep'!$I:$L,4,0), IF(NOT(ISNA(VLOOKUP(CONCATENATE(MID($H760,1,LEN($H760)-2),"--*",$G760),'Question ClasseLeçonActTyprep'!$I:$L,4,0))), VLOOKUP(CONCATENATE(MID($H760,1,LEN($H760)-2),"--*",$G760),'Question ClasseLeçonActTyprep'!$I:$L,4,0), IF(NOT(ISNA(VLOOKUP(CONCATENATE(MID($H760,1,LEN($H760)-4),"---*",$G760),'Question ClasseLeçonActTyprep'!$I:$L,4,0))), VLOOKUP(CONCATENATE(MID($H760,1,LEN($H760)-4),"---*",$G760),'Question ClasseLeçonActTyprep'!$I:$L,4,0), IF(NOT(ISNA(VLOOKUP(CONCATENATE(MID($H760,1,LEN($H760)-5),"----*",$G760),'Question ClasseLeçonActTyprep'!$I:$L,4,0))), VLOOKUP(CONCATENATE(MID($H760,1,LEN($H760)-6),"----*",$G760),'Question ClasseLeçonActTyprep'!$I:$L,4,0), 0))))</f>
        <v>0</v>
      </c>
      <c r="N760" s="86">
        <f t="shared" si="46"/>
        <v>0</v>
      </c>
      <c r="O760" s="93" t="str">
        <f t="shared" si="47"/>
        <v>INSERT INTO `activite_clnt` (nom, description, objectif, consigne, typrep, num_activite, fk_classe_id, fk_lesson_id, fk_natureactiv_id) VALUES ('Apprendre à compter à l''envers par saut de 5 - Introduction/Initiation', 'Un exercice de type QCM', '0', '', 'Q1', '4', 'CP', 'SO2', 'I');</v>
      </c>
    </row>
    <row r="761" spans="1:15" s="6" customFormat="1" ht="58" x14ac:dyDescent="0.35">
      <c r="A761" s="12" t="s">
        <v>77</v>
      </c>
      <c r="B761" s="85" t="s">
        <v>844</v>
      </c>
      <c r="C761" s="9" t="str">
        <f t="shared" si="44"/>
        <v>CP-SO2</v>
      </c>
      <c r="D761" s="85" t="s">
        <v>637</v>
      </c>
      <c r="E761" s="85" t="str">
        <f>VLOOKUP(D761,'Phase apprent &amp; Nature activ'!A$11:B$14,2,0)</f>
        <v>Introduction/Initiation</v>
      </c>
      <c r="F761" s="85">
        <v>4</v>
      </c>
      <c r="G761" s="85" t="s">
        <v>953</v>
      </c>
      <c r="H761" s="85" t="str">
        <f t="shared" si="45"/>
        <v>CP-SO2-I-4-Q2</v>
      </c>
      <c r="I761" s="48" t="str">
        <f>CONCATENATE(VLOOKUP(CONCATENATE(A761,"-",B761,"-",D761,"-",F761),'Activités par classe-leçon-nat'!G:H,2,0)," - ",E761)</f>
        <v>Apprendre à compter à l'envers par saut de 5 - Introduction/Initiation</v>
      </c>
      <c r="J761" s="48">
        <f>VLOOKUP(CONCATENATE($A761,"-",$B761,"-",$D761,"-",$F761),'Activités par classe-leçon-nat'!G:J,3,0)</f>
        <v>0</v>
      </c>
      <c r="K761" s="48" t="str">
        <f>VLOOKUP(G761,'Type Exo'!A:C,3,0)</f>
        <v>Un exercice de type QCM (question alternative / trouver l'intrus)</v>
      </c>
      <c r="L761" s="48"/>
      <c r="M761" s="48">
        <f>IF(NOT(ISNA(VLOOKUP(CONCATENATE($H761,"-",$G761),'Question ClasseLeçonActTyprep'!$I:$L,4,0))), VLOOKUP(CONCATENATE($H761,"-",$G761),'Question ClasseLeçonActTyprep'!$I:$L,4,0), IF(NOT(ISNA(VLOOKUP(CONCATENATE(MID($H761,1,LEN($H761)-2),"--*",$G761),'Question ClasseLeçonActTyprep'!$I:$L,4,0))), VLOOKUP(CONCATENATE(MID($H761,1,LEN($H761)-2),"--*",$G761),'Question ClasseLeçonActTyprep'!$I:$L,4,0), IF(NOT(ISNA(VLOOKUP(CONCATENATE(MID($H761,1,LEN($H761)-4),"---*",$G761),'Question ClasseLeçonActTyprep'!$I:$L,4,0))), VLOOKUP(CONCATENATE(MID($H761,1,LEN($H761)-4),"---*",$G761),'Question ClasseLeçonActTyprep'!$I:$L,4,0), IF(NOT(ISNA(VLOOKUP(CONCATENATE(MID($H761,1,LEN($H761)-5),"----*",$G761),'Question ClasseLeçonActTyprep'!$I:$L,4,0))), VLOOKUP(CONCATENATE(MID($H761,1,LEN($H761)-6),"----*",$G761),'Question ClasseLeçonActTyprep'!$I:$L,4,0), 0))))</f>
        <v>0</v>
      </c>
      <c r="N761" s="86">
        <f t="shared" si="46"/>
        <v>0</v>
      </c>
      <c r="O761" s="93" t="str">
        <f t="shared" si="47"/>
        <v>INSERT INTO `activite_clnt` (nom, description, objectif, consigne, typrep, num_activite, fk_classe_id, fk_lesson_id, fk_natureactiv_id) VALUES ('Apprendre à compter à l''envers par saut de 5 - Introduction/Initiation', 'Un exercice de type QCM (question alternative / trouver l''intrus)', '0', '', 'Q2', '4', 'CP', 'SO2', 'I');</v>
      </c>
    </row>
    <row r="762" spans="1:15" s="6" customFormat="1" ht="43.5" x14ac:dyDescent="0.35">
      <c r="A762" s="12" t="s">
        <v>77</v>
      </c>
      <c r="B762" s="85" t="s">
        <v>844</v>
      </c>
      <c r="C762" s="9" t="str">
        <f t="shared" si="44"/>
        <v>CP-SO2</v>
      </c>
      <c r="D762" s="85" t="s">
        <v>637</v>
      </c>
      <c r="E762" s="85" t="str">
        <f>VLOOKUP(D762,'Phase apprent &amp; Nature activ'!A$11:B$14,2,0)</f>
        <v>Introduction/Initiation</v>
      </c>
      <c r="F762" s="85">
        <v>4</v>
      </c>
      <c r="G762" s="85" t="s">
        <v>628</v>
      </c>
      <c r="H762" s="85" t="str">
        <f t="shared" si="45"/>
        <v>CP-SO2-I-4-P</v>
      </c>
      <c r="I762" s="48" t="str">
        <f>CONCATENATE(VLOOKUP(CONCATENATE(A762,"-",B762,"-",D762,"-",F762),'Activités par classe-leçon-nat'!G:H,2,0)," - ",E762)</f>
        <v>Apprendre à compter à l'envers par saut de 5 - Introduction/Initiation</v>
      </c>
      <c r="J762" s="48">
        <f>VLOOKUP(CONCATENATE($A762,"-",$B762,"-",$D762,"-",$F762),'Activités par classe-leçon-nat'!G:J,3,0)</f>
        <v>0</v>
      </c>
      <c r="K762" s="48" t="str">
        <f>VLOOKUP(G762,'Type Exo'!A:C,3,0)</f>
        <v>Un exercice où il faut relier des items entre eux par paire</v>
      </c>
      <c r="L762" s="48"/>
      <c r="M762" s="48">
        <f>IF(NOT(ISNA(VLOOKUP(CONCATENATE($H762,"-",$G762),'Question ClasseLeçonActTyprep'!$I:$L,4,0))), VLOOKUP(CONCATENATE($H762,"-",$G762),'Question ClasseLeçonActTyprep'!$I:$L,4,0), IF(NOT(ISNA(VLOOKUP(CONCATENATE(MID($H762,1,LEN($H762)-2),"--*",$G762),'Question ClasseLeçonActTyprep'!$I:$L,4,0))), VLOOKUP(CONCATENATE(MID($H762,1,LEN($H762)-2),"--*",$G762),'Question ClasseLeçonActTyprep'!$I:$L,4,0), IF(NOT(ISNA(VLOOKUP(CONCATENATE(MID($H762,1,LEN($H762)-4),"---*",$G762),'Question ClasseLeçonActTyprep'!$I:$L,4,0))), VLOOKUP(CONCATENATE(MID($H762,1,LEN($H762)-4),"---*",$G762),'Question ClasseLeçonActTyprep'!$I:$L,4,0), IF(NOT(ISNA(VLOOKUP(CONCATENATE(MID($H762,1,LEN($H762)-5),"----*",$G762),'Question ClasseLeçonActTyprep'!$I:$L,4,0))), VLOOKUP(CONCATENATE(MID($H762,1,LEN($H762)-6),"----*",$G762),'Question ClasseLeçonActTyprep'!$I:$L,4,0), 0))))</f>
        <v>0</v>
      </c>
      <c r="N762" s="86">
        <f t="shared" si="46"/>
        <v>0</v>
      </c>
      <c r="O762" s="93" t="str">
        <f t="shared" si="47"/>
        <v>INSERT INTO `activite_clnt` (nom, description, objectif, consigne, typrep, num_activite, fk_classe_id, fk_lesson_id, fk_natureactiv_id) VALUES ('Apprendre à compter à l''envers par saut de 5 - Introduction/Initiation', 'Un exercice où il faut relier des items entre eux par paire', '0', '', 'P', '4', 'CP', 'SO2', 'I');</v>
      </c>
    </row>
    <row r="763" spans="1:15" s="6" customFormat="1" ht="43.5" x14ac:dyDescent="0.35">
      <c r="A763" s="12" t="s">
        <v>77</v>
      </c>
      <c r="B763" s="85" t="s">
        <v>844</v>
      </c>
      <c r="C763" s="9" t="str">
        <f t="shared" si="44"/>
        <v>CP-SO2</v>
      </c>
      <c r="D763" s="85" t="s">
        <v>637</v>
      </c>
      <c r="E763" s="85" t="str">
        <f>VLOOKUP(D763,'Phase apprent &amp; Nature activ'!A$11:B$14,2,0)</f>
        <v>Introduction/Initiation</v>
      </c>
      <c r="F763" s="85">
        <v>5</v>
      </c>
      <c r="G763" s="85" t="s">
        <v>87</v>
      </c>
      <c r="H763" s="85" t="str">
        <f t="shared" si="45"/>
        <v>CP-SO2-I-5-M</v>
      </c>
      <c r="I763" s="48" t="str">
        <f>CONCATENATE(VLOOKUP(CONCATENATE(A763,"-",B763,"-",D763,"-",F763),'Activités par classe-leçon-nat'!G:H,2,0)," - ",E763)</f>
        <v>Apprendre à compter à l'envers par saut de 10 - Introduction/Initiation</v>
      </c>
      <c r="J763" s="48">
        <f>VLOOKUP(CONCATENATE($A763,"-",$B763,"-",$D763,"-",$F763),'Activités par classe-leçon-nat'!G:J,3,0)</f>
        <v>0</v>
      </c>
      <c r="K763" s="48" t="str">
        <f>VLOOKUP(G763,'Type Exo'!A:C,3,0)</f>
        <v>Un exercice de type Memory</v>
      </c>
      <c r="L763" s="48"/>
      <c r="M763" s="48">
        <f>IF(NOT(ISNA(VLOOKUP(CONCATENATE($H763,"-",$G763),'Question ClasseLeçonActTyprep'!$I:$L,4,0))), VLOOKUP(CONCATENATE($H763,"-",$G763),'Question ClasseLeçonActTyprep'!$I:$L,4,0), IF(NOT(ISNA(VLOOKUP(CONCATENATE(MID($H763,1,LEN($H763)-2),"--*",$G763),'Question ClasseLeçonActTyprep'!$I:$L,4,0))), VLOOKUP(CONCATENATE(MID($H763,1,LEN($H763)-2),"--*",$G763),'Question ClasseLeçonActTyprep'!$I:$L,4,0), IF(NOT(ISNA(VLOOKUP(CONCATENATE(MID($H763,1,LEN($H763)-4),"---*",$G763),'Question ClasseLeçonActTyprep'!$I:$L,4,0))), VLOOKUP(CONCATENATE(MID($H763,1,LEN($H763)-4),"---*",$G763),'Question ClasseLeçonActTyprep'!$I:$L,4,0), IF(NOT(ISNA(VLOOKUP(CONCATENATE(MID($H763,1,LEN($H763)-5),"----*",$G763),'Question ClasseLeçonActTyprep'!$I:$L,4,0))), VLOOKUP(CONCATENATE(MID($H763,1,LEN($H763)-6),"----*",$G763),'Question ClasseLeçonActTyprep'!$I:$L,4,0), 0))))</f>
        <v>0</v>
      </c>
      <c r="N763" s="86">
        <f t="shared" si="46"/>
        <v>0</v>
      </c>
      <c r="O763" s="93" t="str">
        <f t="shared" si="47"/>
        <v>INSERT INTO `activite_clnt` (nom, description, objectif, consigne, typrep, num_activite, fk_classe_id, fk_lesson_id, fk_natureactiv_id) VALUES ('Apprendre à compter à l''envers par saut de 10 - Introduction/Initiation', 'Un exercice de type Memory', '0', '', 'M', '5', 'CP', 'SO2', 'I');</v>
      </c>
    </row>
    <row r="764" spans="1:15" s="6" customFormat="1" ht="43.5" x14ac:dyDescent="0.35">
      <c r="A764" s="12" t="s">
        <v>77</v>
      </c>
      <c r="B764" s="85" t="s">
        <v>844</v>
      </c>
      <c r="C764" s="9" t="str">
        <f t="shared" si="44"/>
        <v>CP-SO2</v>
      </c>
      <c r="D764" s="85" t="s">
        <v>637</v>
      </c>
      <c r="E764" s="85" t="str">
        <f>VLOOKUP(D764,'Phase apprent &amp; Nature activ'!A$11:B$14,2,0)</f>
        <v>Introduction/Initiation</v>
      </c>
      <c r="F764" s="85">
        <v>5</v>
      </c>
      <c r="G764" s="85" t="s">
        <v>835</v>
      </c>
      <c r="H764" s="85" t="str">
        <f t="shared" si="45"/>
        <v>CP-SO2-I-5-T</v>
      </c>
      <c r="I764" s="48" t="str">
        <f>CONCATENATE(VLOOKUP(CONCATENATE(A764,"-",B764,"-",D764,"-",F764),'Activités par classe-leçon-nat'!G:H,2,0)," - ",E764)</f>
        <v>Apprendre à compter à l'envers par saut de 10 - Introduction/Initiation</v>
      </c>
      <c r="J764" s="48">
        <f>VLOOKUP(CONCATENATE($A764,"-",$B764,"-",$D764,"-",$F764),'Activités par classe-leçon-nat'!G:J,3,0)</f>
        <v>0</v>
      </c>
      <c r="K764" s="48" t="str">
        <f>VLOOKUP(G764,'Type Exo'!A:C,3,0)</f>
        <v>Un exercice à trous</v>
      </c>
      <c r="L764" s="48"/>
      <c r="M764" s="48">
        <f>IF(NOT(ISNA(VLOOKUP(CONCATENATE($H764,"-",$G764),'Question ClasseLeçonActTyprep'!$I:$L,4,0))), VLOOKUP(CONCATENATE($H764,"-",$G764),'Question ClasseLeçonActTyprep'!$I:$L,4,0), IF(NOT(ISNA(VLOOKUP(CONCATENATE(MID($H764,1,LEN($H764)-2),"--*",$G764),'Question ClasseLeçonActTyprep'!$I:$L,4,0))), VLOOKUP(CONCATENATE(MID($H764,1,LEN($H764)-2),"--*",$G764),'Question ClasseLeçonActTyprep'!$I:$L,4,0), IF(NOT(ISNA(VLOOKUP(CONCATENATE(MID($H764,1,LEN($H764)-4),"---*",$G764),'Question ClasseLeçonActTyprep'!$I:$L,4,0))), VLOOKUP(CONCATENATE(MID($H764,1,LEN($H764)-4),"---*",$G764),'Question ClasseLeçonActTyprep'!$I:$L,4,0), IF(NOT(ISNA(VLOOKUP(CONCATENATE(MID($H764,1,LEN($H764)-5),"----*",$G764),'Question ClasseLeçonActTyprep'!$I:$L,4,0))), VLOOKUP(CONCATENATE(MID($H764,1,LEN($H764)-6),"----*",$G764),'Question ClasseLeçonActTyprep'!$I:$L,4,0), 0))))</f>
        <v>0</v>
      </c>
      <c r="N764" s="86">
        <f t="shared" si="46"/>
        <v>0</v>
      </c>
      <c r="O764" s="93" t="str">
        <f t="shared" si="47"/>
        <v>INSERT INTO `activite_clnt` (nom, description, objectif, consigne, typrep, num_activite, fk_classe_id, fk_lesson_id, fk_natureactiv_id) VALUES ('Apprendre à compter à l''envers par saut de 10 - Introduction/Initiation', 'Un exercice à trous', '0', '', 'T', '5', 'CP', 'SO2', 'I');</v>
      </c>
    </row>
    <row r="765" spans="1:15" s="6" customFormat="1" ht="58" x14ac:dyDescent="0.35">
      <c r="A765" s="12" t="s">
        <v>77</v>
      </c>
      <c r="B765" s="85" t="s">
        <v>844</v>
      </c>
      <c r="C765" s="9" t="str">
        <f t="shared" si="44"/>
        <v>CP-SO2</v>
      </c>
      <c r="D765" s="85" t="s">
        <v>637</v>
      </c>
      <c r="E765" s="85" t="str">
        <f>VLOOKUP(D765,'Phase apprent &amp; Nature activ'!A$11:B$14,2,0)</f>
        <v>Introduction/Initiation</v>
      </c>
      <c r="F765" s="85">
        <v>5</v>
      </c>
      <c r="G765" s="85" t="s">
        <v>735</v>
      </c>
      <c r="H765" s="85" t="str">
        <f t="shared" si="45"/>
        <v>CP-SO2-I-5-B1</v>
      </c>
      <c r="I765" s="48" t="str">
        <f>CONCATENATE(VLOOKUP(CONCATENATE(A765,"-",B765,"-",D765,"-",F765),'Activités par classe-leçon-nat'!G:H,2,0)," - ",E765)</f>
        <v>Apprendre à compter à l'envers par saut de 10 - Introduction/Initiation</v>
      </c>
      <c r="J765" s="48">
        <f>VLOOKUP(CONCATENATE($A765,"-",$B765,"-",$D765,"-",$F765),'Activités par classe-leçon-nat'!G:J,3,0)</f>
        <v>0</v>
      </c>
      <c r="K765" s="48" t="str">
        <f>VLOOKUP(G765,'Type Exo'!A:C,3,0)</f>
        <v>Exercice où il faut trouver la bonne réponse parmi 2 possibles</v>
      </c>
      <c r="L765" s="48"/>
      <c r="M765" s="48">
        <f>IF(NOT(ISNA(VLOOKUP(CONCATENATE($H765,"-",$G765),'Question ClasseLeçonActTyprep'!$I:$L,4,0))), VLOOKUP(CONCATENATE($H765,"-",$G765),'Question ClasseLeçonActTyprep'!$I:$L,4,0), IF(NOT(ISNA(VLOOKUP(CONCATENATE(MID($H765,1,LEN($H765)-2),"--*",$G765),'Question ClasseLeçonActTyprep'!$I:$L,4,0))), VLOOKUP(CONCATENATE(MID($H765,1,LEN($H765)-2),"--*",$G765),'Question ClasseLeçonActTyprep'!$I:$L,4,0), IF(NOT(ISNA(VLOOKUP(CONCATENATE(MID($H765,1,LEN($H765)-4),"---*",$G765),'Question ClasseLeçonActTyprep'!$I:$L,4,0))), VLOOKUP(CONCATENATE(MID($H765,1,LEN($H765)-4),"---*",$G765),'Question ClasseLeçonActTyprep'!$I:$L,4,0), IF(NOT(ISNA(VLOOKUP(CONCATENATE(MID($H765,1,LEN($H765)-5),"----*",$G765),'Question ClasseLeçonActTyprep'!$I:$L,4,0))), VLOOKUP(CONCATENATE(MID($H765,1,LEN($H765)-6),"----*",$G765),'Question ClasseLeçonActTyprep'!$I:$L,4,0), 0))))</f>
        <v>0</v>
      </c>
      <c r="N765" s="86">
        <f t="shared" si="46"/>
        <v>0</v>
      </c>
      <c r="O765" s="93" t="str">
        <f t="shared" si="47"/>
        <v>INSERT INTO `activite_clnt` (nom, description, objectif, consigne, typrep, num_activite, fk_classe_id, fk_lesson_id, fk_natureactiv_id) VALUES ('Apprendre à compter à l''envers par saut de 10 - Introduction/Initiation', 'Exercice où il faut trouver la bonne réponse parmi 2 possibles', '0', '', 'B1', '5', 'CP', 'SO2', 'I');</v>
      </c>
    </row>
    <row r="766" spans="1:15" s="6" customFormat="1" ht="58" x14ac:dyDescent="0.35">
      <c r="A766" s="12" t="s">
        <v>77</v>
      </c>
      <c r="B766" s="85" t="s">
        <v>844</v>
      </c>
      <c r="C766" s="9" t="str">
        <f t="shared" si="44"/>
        <v>CP-SO2</v>
      </c>
      <c r="D766" s="85" t="s">
        <v>637</v>
      </c>
      <c r="E766" s="85" t="str">
        <f>VLOOKUP(D766,'Phase apprent &amp; Nature activ'!A$11:B$14,2,0)</f>
        <v>Introduction/Initiation</v>
      </c>
      <c r="F766" s="85">
        <v>5</v>
      </c>
      <c r="G766" s="85" t="s">
        <v>951</v>
      </c>
      <c r="H766" s="85" t="str">
        <f t="shared" si="45"/>
        <v>CP-SO2-I-5-B2</v>
      </c>
      <c r="I766" s="48" t="str">
        <f>CONCATENATE(VLOOKUP(CONCATENATE(A766,"-",B766,"-",D766,"-",F766),'Activités par classe-leçon-nat'!G:H,2,0)," - ",E766)</f>
        <v>Apprendre à compter à l'envers par saut de 10 - Introduction/Initiation</v>
      </c>
      <c r="J766" s="48">
        <f>VLOOKUP(CONCATENATE($A766,"-",$B766,"-",$D766,"-",$F766),'Activités par classe-leçon-nat'!G:J,3,0)</f>
        <v>0</v>
      </c>
      <c r="K766" s="48" t="str">
        <f>VLOOKUP(G766,'Type Exo'!A:C,3,0)</f>
        <v>Exercice où il faut trouver la bonne réponse parmi 2 possibles (question alternative)</v>
      </c>
      <c r="L766" s="48"/>
      <c r="M766" s="48">
        <f>IF(NOT(ISNA(VLOOKUP(CONCATENATE($H766,"-",$G766),'Question ClasseLeçonActTyprep'!$I:$L,4,0))), VLOOKUP(CONCATENATE($H766,"-",$G766),'Question ClasseLeçonActTyprep'!$I:$L,4,0), IF(NOT(ISNA(VLOOKUP(CONCATENATE(MID($H766,1,LEN($H766)-2),"--*",$G766),'Question ClasseLeçonActTyprep'!$I:$L,4,0))), VLOOKUP(CONCATENATE(MID($H766,1,LEN($H766)-2),"--*",$G766),'Question ClasseLeçonActTyprep'!$I:$L,4,0), IF(NOT(ISNA(VLOOKUP(CONCATENATE(MID($H766,1,LEN($H766)-4),"---*",$G766),'Question ClasseLeçonActTyprep'!$I:$L,4,0))), VLOOKUP(CONCATENATE(MID($H766,1,LEN($H766)-4),"---*",$G766),'Question ClasseLeçonActTyprep'!$I:$L,4,0), IF(NOT(ISNA(VLOOKUP(CONCATENATE(MID($H766,1,LEN($H766)-5),"----*",$G766),'Question ClasseLeçonActTyprep'!$I:$L,4,0))), VLOOKUP(CONCATENATE(MID($H766,1,LEN($H766)-6),"----*",$G766),'Question ClasseLeçonActTyprep'!$I:$L,4,0), 0))))</f>
        <v>0</v>
      </c>
      <c r="N766" s="86">
        <f t="shared" si="46"/>
        <v>0</v>
      </c>
      <c r="O766" s="93" t="str">
        <f t="shared" si="47"/>
        <v>INSERT INTO `activite_clnt` (nom, description, objectif, consigne, typrep, num_activite, fk_classe_id, fk_lesson_id, fk_natureactiv_id) VALUES ('Apprendre à compter à l''envers par saut de 10 - Introduction/Initiation', 'Exercice où il faut trouver la bonne réponse parmi 2 possibles (question alternative)', '0', '', 'B2', '5', 'CP', 'SO2', 'I');</v>
      </c>
    </row>
    <row r="767" spans="1:15" s="6" customFormat="1" ht="43.5" x14ac:dyDescent="0.35">
      <c r="A767" s="12" t="s">
        <v>77</v>
      </c>
      <c r="B767" s="85" t="s">
        <v>844</v>
      </c>
      <c r="C767" s="9" t="str">
        <f t="shared" si="44"/>
        <v>CP-SO2</v>
      </c>
      <c r="D767" s="85" t="s">
        <v>637</v>
      </c>
      <c r="E767" s="85" t="str">
        <f>VLOOKUP(D767,'Phase apprent &amp; Nature activ'!A$11:B$14,2,0)</f>
        <v>Introduction/Initiation</v>
      </c>
      <c r="F767" s="85">
        <v>5</v>
      </c>
      <c r="G767" s="85" t="s">
        <v>952</v>
      </c>
      <c r="H767" s="85" t="str">
        <f t="shared" si="45"/>
        <v>CP-SO2-I-5-Q1</v>
      </c>
      <c r="I767" s="48" t="str">
        <f>CONCATENATE(VLOOKUP(CONCATENATE(A767,"-",B767,"-",D767,"-",F767),'Activités par classe-leçon-nat'!G:H,2,0)," - ",E767)</f>
        <v>Apprendre à compter à l'envers par saut de 10 - Introduction/Initiation</v>
      </c>
      <c r="J767" s="48">
        <f>VLOOKUP(CONCATENATE($A767,"-",$B767,"-",$D767,"-",$F767),'Activités par classe-leçon-nat'!G:J,3,0)</f>
        <v>0</v>
      </c>
      <c r="K767" s="48" t="str">
        <f>VLOOKUP(G767,'Type Exo'!A:C,3,0)</f>
        <v>Un exercice de type QCM</v>
      </c>
      <c r="L767" s="48"/>
      <c r="M767" s="48">
        <f>IF(NOT(ISNA(VLOOKUP(CONCATENATE($H767,"-",$G767),'Question ClasseLeçonActTyprep'!$I:$L,4,0))), VLOOKUP(CONCATENATE($H767,"-",$G767),'Question ClasseLeçonActTyprep'!$I:$L,4,0), IF(NOT(ISNA(VLOOKUP(CONCATENATE(MID($H767,1,LEN($H767)-2),"--*",$G767),'Question ClasseLeçonActTyprep'!$I:$L,4,0))), VLOOKUP(CONCATENATE(MID($H767,1,LEN($H767)-2),"--*",$G767),'Question ClasseLeçonActTyprep'!$I:$L,4,0), IF(NOT(ISNA(VLOOKUP(CONCATENATE(MID($H767,1,LEN($H767)-4),"---*",$G767),'Question ClasseLeçonActTyprep'!$I:$L,4,0))), VLOOKUP(CONCATENATE(MID($H767,1,LEN($H767)-4),"---*",$G767),'Question ClasseLeçonActTyprep'!$I:$L,4,0), IF(NOT(ISNA(VLOOKUP(CONCATENATE(MID($H767,1,LEN($H767)-5),"----*",$G767),'Question ClasseLeçonActTyprep'!$I:$L,4,0))), VLOOKUP(CONCATENATE(MID($H767,1,LEN($H767)-6),"----*",$G767),'Question ClasseLeçonActTyprep'!$I:$L,4,0), 0))))</f>
        <v>0</v>
      </c>
      <c r="N767" s="86">
        <f t="shared" si="46"/>
        <v>0</v>
      </c>
      <c r="O767" s="93" t="str">
        <f t="shared" si="47"/>
        <v>INSERT INTO `activite_clnt` (nom, description, objectif, consigne, typrep, num_activite, fk_classe_id, fk_lesson_id, fk_natureactiv_id) VALUES ('Apprendre à compter à l''envers par saut de 10 - Introduction/Initiation', 'Un exercice de type QCM', '0', '', 'Q1', '5', 'CP', 'SO2', 'I');</v>
      </c>
    </row>
    <row r="768" spans="1:15" s="6" customFormat="1" ht="58" x14ac:dyDescent="0.35">
      <c r="A768" s="12" t="s">
        <v>77</v>
      </c>
      <c r="B768" s="85" t="s">
        <v>844</v>
      </c>
      <c r="C768" s="9" t="str">
        <f t="shared" si="44"/>
        <v>CP-SO2</v>
      </c>
      <c r="D768" s="85" t="s">
        <v>637</v>
      </c>
      <c r="E768" s="85" t="str">
        <f>VLOOKUP(D768,'Phase apprent &amp; Nature activ'!A$11:B$14,2,0)</f>
        <v>Introduction/Initiation</v>
      </c>
      <c r="F768" s="85">
        <v>5</v>
      </c>
      <c r="G768" s="85" t="s">
        <v>953</v>
      </c>
      <c r="H768" s="85" t="str">
        <f t="shared" si="45"/>
        <v>CP-SO2-I-5-Q2</v>
      </c>
      <c r="I768" s="48" t="str">
        <f>CONCATENATE(VLOOKUP(CONCATENATE(A768,"-",B768,"-",D768,"-",F768),'Activités par classe-leçon-nat'!G:H,2,0)," - ",E768)</f>
        <v>Apprendre à compter à l'envers par saut de 10 - Introduction/Initiation</v>
      </c>
      <c r="J768" s="48">
        <f>VLOOKUP(CONCATENATE($A768,"-",$B768,"-",$D768,"-",$F768),'Activités par classe-leçon-nat'!G:J,3,0)</f>
        <v>0</v>
      </c>
      <c r="K768" s="48" t="str">
        <f>VLOOKUP(G768,'Type Exo'!A:C,3,0)</f>
        <v>Un exercice de type QCM (question alternative / trouver l'intrus)</v>
      </c>
      <c r="L768" s="48"/>
      <c r="M768" s="48">
        <f>IF(NOT(ISNA(VLOOKUP(CONCATENATE($H768,"-",$G768),'Question ClasseLeçonActTyprep'!$I:$L,4,0))), VLOOKUP(CONCATENATE($H768,"-",$G768),'Question ClasseLeçonActTyprep'!$I:$L,4,0), IF(NOT(ISNA(VLOOKUP(CONCATENATE(MID($H768,1,LEN($H768)-2),"--*",$G768),'Question ClasseLeçonActTyprep'!$I:$L,4,0))), VLOOKUP(CONCATENATE(MID($H768,1,LEN($H768)-2),"--*",$G768),'Question ClasseLeçonActTyprep'!$I:$L,4,0), IF(NOT(ISNA(VLOOKUP(CONCATENATE(MID($H768,1,LEN($H768)-4),"---*",$G768),'Question ClasseLeçonActTyprep'!$I:$L,4,0))), VLOOKUP(CONCATENATE(MID($H768,1,LEN($H768)-4),"---*",$G768),'Question ClasseLeçonActTyprep'!$I:$L,4,0), IF(NOT(ISNA(VLOOKUP(CONCATENATE(MID($H768,1,LEN($H768)-5),"----*",$G768),'Question ClasseLeçonActTyprep'!$I:$L,4,0))), VLOOKUP(CONCATENATE(MID($H768,1,LEN($H768)-6),"----*",$G768),'Question ClasseLeçonActTyprep'!$I:$L,4,0), 0))))</f>
        <v>0</v>
      </c>
      <c r="N768" s="86">
        <f t="shared" si="46"/>
        <v>0</v>
      </c>
      <c r="O768" s="93" t="str">
        <f t="shared" si="47"/>
        <v>INSERT INTO `activite_clnt` (nom, description, objectif, consigne, typrep, num_activite, fk_classe_id, fk_lesson_id, fk_natureactiv_id) VALUES ('Apprendre à compter à l''envers par saut de 10 - Introduction/Initiation', 'Un exercice de type QCM (question alternative / trouver l''intrus)', '0', '', 'Q2', '5', 'CP', 'SO2', 'I');</v>
      </c>
    </row>
    <row r="769" spans="1:15" s="6" customFormat="1" ht="43.5" x14ac:dyDescent="0.35">
      <c r="A769" s="12" t="s">
        <v>77</v>
      </c>
      <c r="B769" s="85" t="s">
        <v>844</v>
      </c>
      <c r="C769" s="9" t="str">
        <f t="shared" si="44"/>
        <v>CP-SO2</v>
      </c>
      <c r="D769" s="85" t="s">
        <v>637</v>
      </c>
      <c r="E769" s="85" t="str">
        <f>VLOOKUP(D769,'Phase apprent &amp; Nature activ'!A$11:B$14,2,0)</f>
        <v>Introduction/Initiation</v>
      </c>
      <c r="F769" s="85">
        <v>5</v>
      </c>
      <c r="G769" s="85" t="s">
        <v>628</v>
      </c>
      <c r="H769" s="85" t="str">
        <f t="shared" si="45"/>
        <v>CP-SO2-I-5-P</v>
      </c>
      <c r="I769" s="48" t="str">
        <f>CONCATENATE(VLOOKUP(CONCATENATE(A769,"-",B769,"-",D769,"-",F769),'Activités par classe-leçon-nat'!G:H,2,0)," - ",E769)</f>
        <v>Apprendre à compter à l'envers par saut de 10 - Introduction/Initiation</v>
      </c>
      <c r="J769" s="48">
        <f>VLOOKUP(CONCATENATE($A769,"-",$B769,"-",$D769,"-",$F769),'Activités par classe-leçon-nat'!G:J,3,0)</f>
        <v>0</v>
      </c>
      <c r="K769" s="48" t="str">
        <f>VLOOKUP(G769,'Type Exo'!A:C,3,0)</f>
        <v>Un exercice où il faut relier des items entre eux par paire</v>
      </c>
      <c r="L769" s="48"/>
      <c r="M769" s="48">
        <f>IF(NOT(ISNA(VLOOKUP(CONCATENATE($H769,"-",$G769),'Question ClasseLeçonActTyprep'!$I:$L,4,0))), VLOOKUP(CONCATENATE($H769,"-",$G769),'Question ClasseLeçonActTyprep'!$I:$L,4,0), IF(NOT(ISNA(VLOOKUP(CONCATENATE(MID($H769,1,LEN($H769)-2),"--*",$G769),'Question ClasseLeçonActTyprep'!$I:$L,4,0))), VLOOKUP(CONCATENATE(MID($H769,1,LEN($H769)-2),"--*",$G769),'Question ClasseLeçonActTyprep'!$I:$L,4,0), IF(NOT(ISNA(VLOOKUP(CONCATENATE(MID($H769,1,LEN($H769)-4),"---*",$G769),'Question ClasseLeçonActTyprep'!$I:$L,4,0))), VLOOKUP(CONCATENATE(MID($H769,1,LEN($H769)-4),"---*",$G769),'Question ClasseLeçonActTyprep'!$I:$L,4,0), IF(NOT(ISNA(VLOOKUP(CONCATENATE(MID($H769,1,LEN($H769)-5),"----*",$G769),'Question ClasseLeçonActTyprep'!$I:$L,4,0))), VLOOKUP(CONCATENATE(MID($H769,1,LEN($H769)-6),"----*",$G769),'Question ClasseLeçonActTyprep'!$I:$L,4,0), 0))))</f>
        <v>0</v>
      </c>
      <c r="N769" s="86">
        <f t="shared" si="46"/>
        <v>0</v>
      </c>
      <c r="O769" s="93" t="str">
        <f t="shared" si="47"/>
        <v>INSERT INTO `activite_clnt` (nom, description, objectif, consigne, typrep, num_activite, fk_classe_id, fk_lesson_id, fk_natureactiv_id) VALUES ('Apprendre à compter à l''envers par saut de 10 - Introduction/Initiation', 'Un exercice où il faut relier des items entre eux par paire', '0', '', 'P', '5', 'CP', 'SO2', 'I');</v>
      </c>
    </row>
    <row r="770" spans="1:15" s="6" customFormat="1" ht="43.5" x14ac:dyDescent="0.35">
      <c r="A770" s="12" t="s">
        <v>77</v>
      </c>
      <c r="B770" s="85" t="s">
        <v>844</v>
      </c>
      <c r="C770" s="9" t="str">
        <f t="shared" ref="C770:C833" si="48">CONCATENATE(A770,"-",B770)</f>
        <v>CP-SO2</v>
      </c>
      <c r="D770" s="85" t="s">
        <v>87</v>
      </c>
      <c r="E770" s="85" t="str">
        <f>VLOOKUP(D770,'Phase apprent &amp; Nature activ'!A$11:B$14,2,0)</f>
        <v>Manipulation/Entrainement</v>
      </c>
      <c r="F770" s="85">
        <v>1</v>
      </c>
      <c r="G770" s="85" t="s">
        <v>87</v>
      </c>
      <c r="H770" s="85" t="str">
        <f t="shared" ref="H770:H833" si="49">CONCATENATE($A770,"-",$B770,"-",$D770,"-",$F770,"-",G770)</f>
        <v>CP-SO2-M-1-M</v>
      </c>
      <c r="I770" s="48" t="str">
        <f>CONCATENATE(VLOOKUP(CONCATENATE(A770,"-",B770,"-",D770,"-",F770),'Activités par classe-leçon-nat'!G:H,2,0)," - ",E770)</f>
        <v>S'entrainer à compléter les nombres jusqu'à 10 - Manipulation/Entrainement</v>
      </c>
      <c r="J770" s="48">
        <f>VLOOKUP(CONCATENATE($A770,"-",$B770,"-",$D770,"-",$F770),'Activités par classe-leçon-nat'!G:J,3,0)</f>
        <v>0</v>
      </c>
      <c r="K770" s="48" t="str">
        <f>VLOOKUP(G770,'Type Exo'!A:C,3,0)</f>
        <v>Un exercice de type Memory</v>
      </c>
      <c r="L770" s="48"/>
      <c r="M770" s="48">
        <f>IF(NOT(ISNA(VLOOKUP(CONCATENATE($H770,"-",$G770),'Question ClasseLeçonActTyprep'!$I:$L,4,0))), VLOOKUP(CONCATENATE($H770,"-",$G770),'Question ClasseLeçonActTyprep'!$I:$L,4,0), IF(NOT(ISNA(VLOOKUP(CONCATENATE(MID($H770,1,LEN($H770)-2),"--*",$G770),'Question ClasseLeçonActTyprep'!$I:$L,4,0))), VLOOKUP(CONCATENATE(MID($H770,1,LEN($H770)-2),"--*",$G770),'Question ClasseLeçonActTyprep'!$I:$L,4,0), IF(NOT(ISNA(VLOOKUP(CONCATENATE(MID($H770,1,LEN($H770)-4),"---*",$G770),'Question ClasseLeçonActTyprep'!$I:$L,4,0))), VLOOKUP(CONCATENATE(MID($H770,1,LEN($H770)-4),"---*",$G770),'Question ClasseLeçonActTyprep'!$I:$L,4,0), IF(NOT(ISNA(VLOOKUP(CONCATENATE(MID($H770,1,LEN($H770)-5),"----*",$G770),'Question ClasseLeçonActTyprep'!$I:$L,4,0))), VLOOKUP(CONCATENATE(MID($H770,1,LEN($H770)-6),"----*",$G770),'Question ClasseLeçonActTyprep'!$I:$L,4,0), 0))))</f>
        <v>0</v>
      </c>
      <c r="N770" s="86">
        <f t="shared" ref="N770:N833" si="50">IF(L770&lt;&gt;"",L770,M770)</f>
        <v>0</v>
      </c>
      <c r="O770" s="93" t="str">
        <f t="shared" ref="O770:O833" si="51">CONCATENATE("INSERT INTO `activite_clnt` (nom, description, objectif, consigne, typrep, num_activite, fk_classe_id, fk_lesson_id, fk_natureactiv_id) VALUES ('",SUBSTITUTE(I770,"'","''"),"', '",SUBSTITUTE(K770,"'","''"),"', '",SUBSTITUTE(J770,"'","''"),"', '",SUBSTITUTE(L770,"'","''"),"', '",G770,"', '",F770,"', '",A770,"', '",B770,"', '",D770,"');")</f>
        <v>INSERT INTO `activite_clnt` (nom, description, objectif, consigne, typrep, num_activite, fk_classe_id, fk_lesson_id, fk_natureactiv_id) VALUES ('S''entrainer à compléter les nombres jusqu''à 10 - Manipulation/Entrainement', 'Un exercice de type Memory', '0', '', 'M', '1', 'CP', 'SO2', 'M');</v>
      </c>
    </row>
    <row r="771" spans="1:15" s="6" customFormat="1" ht="43.5" x14ac:dyDescent="0.35">
      <c r="A771" s="12" t="s">
        <v>77</v>
      </c>
      <c r="B771" s="85" t="s">
        <v>844</v>
      </c>
      <c r="C771" s="9" t="str">
        <f t="shared" si="48"/>
        <v>CP-SO2</v>
      </c>
      <c r="D771" s="85" t="s">
        <v>87</v>
      </c>
      <c r="E771" s="85" t="str">
        <f>VLOOKUP(D771,'Phase apprent &amp; Nature activ'!A$11:B$14,2,0)</f>
        <v>Manipulation/Entrainement</v>
      </c>
      <c r="F771" s="85">
        <v>1</v>
      </c>
      <c r="G771" s="85" t="s">
        <v>835</v>
      </c>
      <c r="H771" s="85" t="str">
        <f t="shared" si="49"/>
        <v>CP-SO2-M-1-T</v>
      </c>
      <c r="I771" s="48" t="str">
        <f>CONCATENATE(VLOOKUP(CONCATENATE(A771,"-",B771,"-",D771,"-",F771),'Activités par classe-leçon-nat'!G:H,2,0)," - ",E771)</f>
        <v>S'entrainer à compléter les nombres jusqu'à 10 - Manipulation/Entrainement</v>
      </c>
      <c r="J771" s="48">
        <f>VLOOKUP(CONCATENATE($A771,"-",$B771,"-",$D771,"-",$F771),'Activités par classe-leçon-nat'!G:J,3,0)</f>
        <v>0</v>
      </c>
      <c r="K771" s="48" t="str">
        <f>VLOOKUP(G771,'Type Exo'!A:C,3,0)</f>
        <v>Un exercice à trous</v>
      </c>
      <c r="L771" s="48"/>
      <c r="M771" s="48">
        <f>IF(NOT(ISNA(VLOOKUP(CONCATENATE($H771,"-",$G771),'Question ClasseLeçonActTyprep'!$I:$L,4,0))), VLOOKUP(CONCATENATE($H771,"-",$G771),'Question ClasseLeçonActTyprep'!$I:$L,4,0), IF(NOT(ISNA(VLOOKUP(CONCATENATE(MID($H771,1,LEN($H771)-2),"--*",$G771),'Question ClasseLeçonActTyprep'!$I:$L,4,0))), VLOOKUP(CONCATENATE(MID($H771,1,LEN($H771)-2),"--*",$G771),'Question ClasseLeçonActTyprep'!$I:$L,4,0), IF(NOT(ISNA(VLOOKUP(CONCATENATE(MID($H771,1,LEN($H771)-4),"---*",$G771),'Question ClasseLeçonActTyprep'!$I:$L,4,0))), VLOOKUP(CONCATENATE(MID($H771,1,LEN($H771)-4),"---*",$G771),'Question ClasseLeçonActTyprep'!$I:$L,4,0), IF(NOT(ISNA(VLOOKUP(CONCATENATE(MID($H771,1,LEN($H771)-5),"----*",$G771),'Question ClasseLeçonActTyprep'!$I:$L,4,0))), VLOOKUP(CONCATENATE(MID($H771,1,LEN($H771)-6),"----*",$G771),'Question ClasseLeçonActTyprep'!$I:$L,4,0), 0))))</f>
        <v>0</v>
      </c>
      <c r="N771" s="86">
        <f t="shared" si="50"/>
        <v>0</v>
      </c>
      <c r="O771" s="93" t="str">
        <f t="shared" si="51"/>
        <v>INSERT INTO `activite_clnt` (nom, description, objectif, consigne, typrep, num_activite, fk_classe_id, fk_lesson_id, fk_natureactiv_id) VALUES ('S''entrainer à compléter les nombres jusqu''à 10 - Manipulation/Entrainement', 'Un exercice à trous', '0', '', 'T', '1', 'CP', 'SO2', 'M');</v>
      </c>
    </row>
    <row r="772" spans="1:15" s="6" customFormat="1" ht="58" x14ac:dyDescent="0.35">
      <c r="A772" s="12" t="s">
        <v>77</v>
      </c>
      <c r="B772" s="85" t="s">
        <v>844</v>
      </c>
      <c r="C772" s="9" t="str">
        <f t="shared" si="48"/>
        <v>CP-SO2</v>
      </c>
      <c r="D772" s="85" t="s">
        <v>87</v>
      </c>
      <c r="E772" s="85" t="str">
        <f>VLOOKUP(D772,'Phase apprent &amp; Nature activ'!A$11:B$14,2,0)</f>
        <v>Manipulation/Entrainement</v>
      </c>
      <c r="F772" s="85">
        <v>1</v>
      </c>
      <c r="G772" s="85" t="s">
        <v>735</v>
      </c>
      <c r="H772" s="85" t="str">
        <f t="shared" si="49"/>
        <v>CP-SO2-M-1-B1</v>
      </c>
      <c r="I772" s="48" t="str">
        <f>CONCATENATE(VLOOKUP(CONCATENATE(A772,"-",B772,"-",D772,"-",F772),'Activités par classe-leçon-nat'!G:H,2,0)," - ",E772)</f>
        <v>S'entrainer à compléter les nombres jusqu'à 10 - Manipulation/Entrainement</v>
      </c>
      <c r="J772" s="48">
        <f>VLOOKUP(CONCATENATE($A772,"-",$B772,"-",$D772,"-",$F772),'Activités par classe-leçon-nat'!G:J,3,0)</f>
        <v>0</v>
      </c>
      <c r="K772" s="48" t="str">
        <f>VLOOKUP(G772,'Type Exo'!A:C,3,0)</f>
        <v>Exercice où il faut trouver la bonne réponse parmi 2 possibles</v>
      </c>
      <c r="L772" s="48"/>
      <c r="M772" s="48">
        <f>IF(NOT(ISNA(VLOOKUP(CONCATENATE($H772,"-",$G772),'Question ClasseLeçonActTyprep'!$I:$L,4,0))), VLOOKUP(CONCATENATE($H772,"-",$G772),'Question ClasseLeçonActTyprep'!$I:$L,4,0), IF(NOT(ISNA(VLOOKUP(CONCATENATE(MID($H772,1,LEN($H772)-2),"--*",$G772),'Question ClasseLeçonActTyprep'!$I:$L,4,0))), VLOOKUP(CONCATENATE(MID($H772,1,LEN($H772)-2),"--*",$G772),'Question ClasseLeçonActTyprep'!$I:$L,4,0), IF(NOT(ISNA(VLOOKUP(CONCATENATE(MID($H772,1,LEN($H772)-4),"---*",$G772),'Question ClasseLeçonActTyprep'!$I:$L,4,0))), VLOOKUP(CONCATENATE(MID($H772,1,LEN($H772)-4),"---*",$G772),'Question ClasseLeçonActTyprep'!$I:$L,4,0), IF(NOT(ISNA(VLOOKUP(CONCATENATE(MID($H772,1,LEN($H772)-5),"----*",$G772),'Question ClasseLeçonActTyprep'!$I:$L,4,0))), VLOOKUP(CONCATENATE(MID($H772,1,LEN($H772)-6),"----*",$G772),'Question ClasseLeçonActTyprep'!$I:$L,4,0), 0))))</f>
        <v>0</v>
      </c>
      <c r="N772" s="86">
        <f t="shared" si="50"/>
        <v>0</v>
      </c>
      <c r="O772" s="93" t="str">
        <f t="shared" si="51"/>
        <v>INSERT INTO `activite_clnt` (nom, description, objectif, consigne, typrep, num_activite, fk_classe_id, fk_lesson_id, fk_natureactiv_id) VALUES ('S''entrainer à compléter les nombres jusqu''à 10 - Manipulation/Entrainement', 'Exercice où il faut trouver la bonne réponse parmi 2 possibles', '0', '', 'B1', '1', 'CP', 'SO2', 'M');</v>
      </c>
    </row>
    <row r="773" spans="1:15" s="6" customFormat="1" ht="58" x14ac:dyDescent="0.35">
      <c r="A773" s="12" t="s">
        <v>77</v>
      </c>
      <c r="B773" s="85" t="s">
        <v>844</v>
      </c>
      <c r="C773" s="9" t="str">
        <f t="shared" si="48"/>
        <v>CP-SO2</v>
      </c>
      <c r="D773" s="85" t="s">
        <v>87</v>
      </c>
      <c r="E773" s="85" t="str">
        <f>VLOOKUP(D773,'Phase apprent &amp; Nature activ'!A$11:B$14,2,0)</f>
        <v>Manipulation/Entrainement</v>
      </c>
      <c r="F773" s="85">
        <v>1</v>
      </c>
      <c r="G773" s="85" t="s">
        <v>951</v>
      </c>
      <c r="H773" s="85" t="str">
        <f t="shared" si="49"/>
        <v>CP-SO2-M-1-B2</v>
      </c>
      <c r="I773" s="48" t="str">
        <f>CONCATENATE(VLOOKUP(CONCATENATE(A773,"-",B773,"-",D773,"-",F773),'Activités par classe-leçon-nat'!G:H,2,0)," - ",E773)</f>
        <v>S'entrainer à compléter les nombres jusqu'à 10 - Manipulation/Entrainement</v>
      </c>
      <c r="J773" s="48">
        <f>VLOOKUP(CONCATENATE($A773,"-",$B773,"-",$D773,"-",$F773),'Activités par classe-leçon-nat'!G:J,3,0)</f>
        <v>0</v>
      </c>
      <c r="K773" s="48" t="str">
        <f>VLOOKUP(G773,'Type Exo'!A:C,3,0)</f>
        <v>Exercice où il faut trouver la bonne réponse parmi 2 possibles (question alternative)</v>
      </c>
      <c r="L773" s="48"/>
      <c r="M773" s="48">
        <f>IF(NOT(ISNA(VLOOKUP(CONCATENATE($H773,"-",$G773),'Question ClasseLeçonActTyprep'!$I:$L,4,0))), VLOOKUP(CONCATENATE($H773,"-",$G773),'Question ClasseLeçonActTyprep'!$I:$L,4,0), IF(NOT(ISNA(VLOOKUP(CONCATENATE(MID($H773,1,LEN($H773)-2),"--*",$G773),'Question ClasseLeçonActTyprep'!$I:$L,4,0))), VLOOKUP(CONCATENATE(MID($H773,1,LEN($H773)-2),"--*",$G773),'Question ClasseLeçonActTyprep'!$I:$L,4,0), IF(NOT(ISNA(VLOOKUP(CONCATENATE(MID($H773,1,LEN($H773)-4),"---*",$G773),'Question ClasseLeçonActTyprep'!$I:$L,4,0))), VLOOKUP(CONCATENATE(MID($H773,1,LEN($H773)-4),"---*",$G773),'Question ClasseLeçonActTyprep'!$I:$L,4,0), IF(NOT(ISNA(VLOOKUP(CONCATENATE(MID($H773,1,LEN($H773)-5),"----*",$G773),'Question ClasseLeçonActTyprep'!$I:$L,4,0))), VLOOKUP(CONCATENATE(MID($H773,1,LEN($H773)-6),"----*",$G773),'Question ClasseLeçonActTyprep'!$I:$L,4,0), 0))))</f>
        <v>0</v>
      </c>
      <c r="N773" s="86">
        <f t="shared" si="50"/>
        <v>0</v>
      </c>
      <c r="O773" s="93" t="str">
        <f t="shared" si="51"/>
        <v>INSERT INTO `activite_clnt` (nom, description, objectif, consigne, typrep, num_activite, fk_classe_id, fk_lesson_id, fk_natureactiv_id) VALUES ('S''entrainer à compléter les nombres jusqu''à 10 - Manipulation/Entrainement', 'Exercice où il faut trouver la bonne réponse parmi 2 possibles (question alternative)', '0', '', 'B2', '1', 'CP', 'SO2', 'M');</v>
      </c>
    </row>
    <row r="774" spans="1:15" s="6" customFormat="1" ht="43.5" x14ac:dyDescent="0.35">
      <c r="A774" s="12" t="s">
        <v>77</v>
      </c>
      <c r="B774" s="85" t="s">
        <v>844</v>
      </c>
      <c r="C774" s="9" t="str">
        <f t="shared" si="48"/>
        <v>CP-SO2</v>
      </c>
      <c r="D774" s="85" t="s">
        <v>87</v>
      </c>
      <c r="E774" s="85" t="str">
        <f>VLOOKUP(D774,'Phase apprent &amp; Nature activ'!A$11:B$14,2,0)</f>
        <v>Manipulation/Entrainement</v>
      </c>
      <c r="F774" s="85">
        <v>1</v>
      </c>
      <c r="G774" s="85" t="s">
        <v>952</v>
      </c>
      <c r="H774" s="85" t="str">
        <f t="shared" si="49"/>
        <v>CP-SO2-M-1-Q1</v>
      </c>
      <c r="I774" s="48" t="str">
        <f>CONCATENATE(VLOOKUP(CONCATENATE(A774,"-",B774,"-",D774,"-",F774),'Activités par classe-leçon-nat'!G:H,2,0)," - ",E774)</f>
        <v>S'entrainer à compléter les nombres jusqu'à 10 - Manipulation/Entrainement</v>
      </c>
      <c r="J774" s="48">
        <f>VLOOKUP(CONCATENATE($A774,"-",$B774,"-",$D774,"-",$F774),'Activités par classe-leçon-nat'!G:J,3,0)</f>
        <v>0</v>
      </c>
      <c r="K774" s="48" t="str">
        <f>VLOOKUP(G774,'Type Exo'!A:C,3,0)</f>
        <v>Un exercice de type QCM</v>
      </c>
      <c r="L774" s="48"/>
      <c r="M774" s="48">
        <f>IF(NOT(ISNA(VLOOKUP(CONCATENATE($H774,"-",$G774),'Question ClasseLeçonActTyprep'!$I:$L,4,0))), VLOOKUP(CONCATENATE($H774,"-",$G774),'Question ClasseLeçonActTyprep'!$I:$L,4,0), IF(NOT(ISNA(VLOOKUP(CONCATENATE(MID($H774,1,LEN($H774)-2),"--*",$G774),'Question ClasseLeçonActTyprep'!$I:$L,4,0))), VLOOKUP(CONCATENATE(MID($H774,1,LEN($H774)-2),"--*",$G774),'Question ClasseLeçonActTyprep'!$I:$L,4,0), IF(NOT(ISNA(VLOOKUP(CONCATENATE(MID($H774,1,LEN($H774)-4),"---*",$G774),'Question ClasseLeçonActTyprep'!$I:$L,4,0))), VLOOKUP(CONCATENATE(MID($H774,1,LEN($H774)-4),"---*",$G774),'Question ClasseLeçonActTyprep'!$I:$L,4,0), IF(NOT(ISNA(VLOOKUP(CONCATENATE(MID($H774,1,LEN($H774)-5),"----*",$G774),'Question ClasseLeçonActTyprep'!$I:$L,4,0))), VLOOKUP(CONCATENATE(MID($H774,1,LEN($H774)-6),"----*",$G774),'Question ClasseLeçonActTyprep'!$I:$L,4,0), 0))))</f>
        <v>0</v>
      </c>
      <c r="N774" s="86">
        <f t="shared" si="50"/>
        <v>0</v>
      </c>
      <c r="O774" s="93" t="str">
        <f t="shared" si="51"/>
        <v>INSERT INTO `activite_clnt` (nom, description, objectif, consigne, typrep, num_activite, fk_classe_id, fk_lesson_id, fk_natureactiv_id) VALUES ('S''entrainer à compléter les nombres jusqu''à 10 - Manipulation/Entrainement', 'Un exercice de type QCM', '0', '', 'Q1', '1', 'CP', 'SO2', 'M');</v>
      </c>
    </row>
    <row r="775" spans="1:15" s="6" customFormat="1" ht="58" x14ac:dyDescent="0.35">
      <c r="A775" s="12" t="s">
        <v>77</v>
      </c>
      <c r="B775" s="85" t="s">
        <v>844</v>
      </c>
      <c r="C775" s="9" t="str">
        <f t="shared" si="48"/>
        <v>CP-SO2</v>
      </c>
      <c r="D775" s="85" t="s">
        <v>87</v>
      </c>
      <c r="E775" s="85" t="str">
        <f>VLOOKUP(D775,'Phase apprent &amp; Nature activ'!A$11:B$14,2,0)</f>
        <v>Manipulation/Entrainement</v>
      </c>
      <c r="F775" s="85">
        <v>1</v>
      </c>
      <c r="G775" s="85" t="s">
        <v>953</v>
      </c>
      <c r="H775" s="85" t="str">
        <f t="shared" si="49"/>
        <v>CP-SO2-M-1-Q2</v>
      </c>
      <c r="I775" s="48" t="str">
        <f>CONCATENATE(VLOOKUP(CONCATENATE(A775,"-",B775,"-",D775,"-",F775),'Activités par classe-leçon-nat'!G:H,2,0)," - ",E775)</f>
        <v>S'entrainer à compléter les nombres jusqu'à 10 - Manipulation/Entrainement</v>
      </c>
      <c r="J775" s="48">
        <f>VLOOKUP(CONCATENATE($A775,"-",$B775,"-",$D775,"-",$F775),'Activités par classe-leçon-nat'!G:J,3,0)</f>
        <v>0</v>
      </c>
      <c r="K775" s="48" t="str">
        <f>VLOOKUP(G775,'Type Exo'!A:C,3,0)</f>
        <v>Un exercice de type QCM (question alternative / trouver l'intrus)</v>
      </c>
      <c r="L775" s="48"/>
      <c r="M775" s="48">
        <f>IF(NOT(ISNA(VLOOKUP(CONCATENATE($H775,"-",$G775),'Question ClasseLeçonActTyprep'!$I:$L,4,0))), VLOOKUP(CONCATENATE($H775,"-",$G775),'Question ClasseLeçonActTyprep'!$I:$L,4,0), IF(NOT(ISNA(VLOOKUP(CONCATENATE(MID($H775,1,LEN($H775)-2),"--*",$G775),'Question ClasseLeçonActTyprep'!$I:$L,4,0))), VLOOKUP(CONCATENATE(MID($H775,1,LEN($H775)-2),"--*",$G775),'Question ClasseLeçonActTyprep'!$I:$L,4,0), IF(NOT(ISNA(VLOOKUP(CONCATENATE(MID($H775,1,LEN($H775)-4),"---*",$G775),'Question ClasseLeçonActTyprep'!$I:$L,4,0))), VLOOKUP(CONCATENATE(MID($H775,1,LEN($H775)-4),"---*",$G775),'Question ClasseLeçonActTyprep'!$I:$L,4,0), IF(NOT(ISNA(VLOOKUP(CONCATENATE(MID($H775,1,LEN($H775)-5),"----*",$G775),'Question ClasseLeçonActTyprep'!$I:$L,4,0))), VLOOKUP(CONCATENATE(MID($H775,1,LEN($H775)-6),"----*",$G775),'Question ClasseLeçonActTyprep'!$I:$L,4,0), 0))))</f>
        <v>0</v>
      </c>
      <c r="N775" s="86">
        <f t="shared" si="50"/>
        <v>0</v>
      </c>
      <c r="O775" s="93" t="str">
        <f t="shared" si="51"/>
        <v>INSERT INTO `activite_clnt` (nom, description, objectif, consigne, typrep, num_activite, fk_classe_id, fk_lesson_id, fk_natureactiv_id) VALUES ('S''entrainer à compléter les nombres jusqu''à 10 - Manipulation/Entrainement', 'Un exercice de type QCM (question alternative / trouver l''intrus)', '0', '', 'Q2', '1', 'CP', 'SO2', 'M');</v>
      </c>
    </row>
    <row r="776" spans="1:15" s="6" customFormat="1" ht="58" x14ac:dyDescent="0.35">
      <c r="A776" s="12" t="s">
        <v>77</v>
      </c>
      <c r="B776" s="85" t="s">
        <v>844</v>
      </c>
      <c r="C776" s="9" t="str">
        <f t="shared" si="48"/>
        <v>CP-SO2</v>
      </c>
      <c r="D776" s="85" t="s">
        <v>87</v>
      </c>
      <c r="E776" s="85" t="str">
        <f>VLOOKUP(D776,'Phase apprent &amp; Nature activ'!A$11:B$14,2,0)</f>
        <v>Manipulation/Entrainement</v>
      </c>
      <c r="F776" s="85">
        <v>1</v>
      </c>
      <c r="G776" s="85" t="s">
        <v>628</v>
      </c>
      <c r="H776" s="85" t="str">
        <f t="shared" si="49"/>
        <v>CP-SO2-M-1-P</v>
      </c>
      <c r="I776" s="48" t="str">
        <f>CONCATENATE(VLOOKUP(CONCATENATE(A776,"-",B776,"-",D776,"-",F776),'Activités par classe-leçon-nat'!G:H,2,0)," - ",E776)</f>
        <v>S'entrainer à compléter les nombres jusqu'à 10 - Manipulation/Entrainement</v>
      </c>
      <c r="J776" s="48">
        <f>VLOOKUP(CONCATENATE($A776,"-",$B776,"-",$D776,"-",$F776),'Activités par classe-leçon-nat'!G:J,3,0)</f>
        <v>0</v>
      </c>
      <c r="K776" s="48" t="str">
        <f>VLOOKUP(G776,'Type Exo'!A:C,3,0)</f>
        <v>Un exercice où il faut relier des items entre eux par paire</v>
      </c>
      <c r="L776" s="48"/>
      <c r="M776" s="48">
        <f>IF(NOT(ISNA(VLOOKUP(CONCATENATE($H776,"-",$G776),'Question ClasseLeçonActTyprep'!$I:$L,4,0))), VLOOKUP(CONCATENATE($H776,"-",$G776),'Question ClasseLeçonActTyprep'!$I:$L,4,0), IF(NOT(ISNA(VLOOKUP(CONCATENATE(MID($H776,1,LEN($H776)-2),"--*",$G776),'Question ClasseLeçonActTyprep'!$I:$L,4,0))), VLOOKUP(CONCATENATE(MID($H776,1,LEN($H776)-2),"--*",$G776),'Question ClasseLeçonActTyprep'!$I:$L,4,0), IF(NOT(ISNA(VLOOKUP(CONCATENATE(MID($H776,1,LEN($H776)-4),"---*",$G776),'Question ClasseLeçonActTyprep'!$I:$L,4,0))), VLOOKUP(CONCATENATE(MID($H776,1,LEN($H776)-4),"---*",$G776),'Question ClasseLeçonActTyprep'!$I:$L,4,0), IF(NOT(ISNA(VLOOKUP(CONCATENATE(MID($H776,1,LEN($H776)-5),"----*",$G776),'Question ClasseLeçonActTyprep'!$I:$L,4,0))), VLOOKUP(CONCATENATE(MID($H776,1,LEN($H776)-6),"----*",$G776),'Question ClasseLeçonActTyprep'!$I:$L,4,0), 0))))</f>
        <v>0</v>
      </c>
      <c r="N776" s="86">
        <f t="shared" si="50"/>
        <v>0</v>
      </c>
      <c r="O776" s="93" t="str">
        <f t="shared" si="51"/>
        <v>INSERT INTO `activite_clnt` (nom, description, objectif, consigne, typrep, num_activite, fk_classe_id, fk_lesson_id, fk_natureactiv_id) VALUES ('S''entrainer à compléter les nombres jusqu''à 10 - Manipulation/Entrainement', 'Un exercice où il faut relier des items entre eux par paire', '0', '', 'P', '1', 'CP', 'SO2', 'M');</v>
      </c>
    </row>
    <row r="777" spans="1:15" s="6" customFormat="1" ht="58" x14ac:dyDescent="0.35">
      <c r="A777" s="12" t="s">
        <v>77</v>
      </c>
      <c r="B777" s="85" t="s">
        <v>844</v>
      </c>
      <c r="C777" s="9" t="str">
        <f t="shared" si="48"/>
        <v>CP-SO2</v>
      </c>
      <c r="D777" s="85" t="s">
        <v>87</v>
      </c>
      <c r="E777" s="85" t="str">
        <f>VLOOKUP(D777,'Phase apprent &amp; Nature activ'!A$11:B$14,2,0)</f>
        <v>Manipulation/Entrainement</v>
      </c>
      <c r="F777" s="85">
        <v>2</v>
      </c>
      <c r="G777" s="85" t="s">
        <v>87</v>
      </c>
      <c r="H777" s="85" t="str">
        <f t="shared" si="49"/>
        <v>CP-SO2-M-2-M</v>
      </c>
      <c r="I777" s="48" t="str">
        <f>CONCATENATE(VLOOKUP(CONCATENATE(A777,"-",B777,"-",D777,"-",F777),'Activités par classe-leçon-nat'!G:H,2,0)," - ",E777)</f>
        <v>S'entrainer à la soustraction mentale avec une valeur à soustraire inférieure à 10 et un résultat entre 10 et 20 - Manipulation/Entrainement</v>
      </c>
      <c r="J777" s="48">
        <f>VLOOKUP(CONCATENATE($A777,"-",$B777,"-",$D777,"-",$F777),'Activités par classe-leçon-nat'!G:J,3,0)</f>
        <v>0</v>
      </c>
      <c r="K777" s="48" t="str">
        <f>VLOOKUP(G777,'Type Exo'!A:C,3,0)</f>
        <v>Un exercice de type Memory</v>
      </c>
      <c r="L777" s="48"/>
      <c r="M777" s="48">
        <f>IF(NOT(ISNA(VLOOKUP(CONCATENATE($H777,"-",$G777),'Question ClasseLeçonActTyprep'!$I:$L,4,0))), VLOOKUP(CONCATENATE($H777,"-",$G777),'Question ClasseLeçonActTyprep'!$I:$L,4,0), IF(NOT(ISNA(VLOOKUP(CONCATENATE(MID($H777,1,LEN($H777)-2),"--*",$G777),'Question ClasseLeçonActTyprep'!$I:$L,4,0))), VLOOKUP(CONCATENATE(MID($H777,1,LEN($H777)-2),"--*",$G777),'Question ClasseLeçonActTyprep'!$I:$L,4,0), IF(NOT(ISNA(VLOOKUP(CONCATENATE(MID($H777,1,LEN($H777)-4),"---*",$G777),'Question ClasseLeçonActTyprep'!$I:$L,4,0))), VLOOKUP(CONCATENATE(MID($H777,1,LEN($H777)-4),"---*",$G777),'Question ClasseLeçonActTyprep'!$I:$L,4,0), IF(NOT(ISNA(VLOOKUP(CONCATENATE(MID($H777,1,LEN($H777)-5),"----*",$G777),'Question ClasseLeçonActTyprep'!$I:$L,4,0))), VLOOKUP(CONCATENATE(MID($H777,1,LEN($H777)-6),"----*",$G777),'Question ClasseLeçonActTyprep'!$I:$L,4,0), 0))))</f>
        <v>0</v>
      </c>
      <c r="N777" s="86">
        <f t="shared" si="50"/>
        <v>0</v>
      </c>
      <c r="O777"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'Un exercice de type Memory', '0', '', 'M', '2', 'CP', 'SO2', 'M');</v>
      </c>
    </row>
    <row r="778" spans="1:15" s="6" customFormat="1" ht="58" x14ac:dyDescent="0.35">
      <c r="A778" s="12" t="s">
        <v>77</v>
      </c>
      <c r="B778" s="85" t="s">
        <v>844</v>
      </c>
      <c r="C778" s="9" t="str">
        <f t="shared" si="48"/>
        <v>CP-SO2</v>
      </c>
      <c r="D778" s="85" t="s">
        <v>87</v>
      </c>
      <c r="E778" s="85" t="str">
        <f>VLOOKUP(D778,'Phase apprent &amp; Nature activ'!A$11:B$14,2,0)</f>
        <v>Manipulation/Entrainement</v>
      </c>
      <c r="F778" s="85">
        <v>2</v>
      </c>
      <c r="G778" s="85" t="s">
        <v>835</v>
      </c>
      <c r="H778" s="85" t="str">
        <f t="shared" si="49"/>
        <v>CP-SO2-M-2-T</v>
      </c>
      <c r="I778" s="48" t="str">
        <f>CONCATENATE(VLOOKUP(CONCATENATE(A778,"-",B778,"-",D778,"-",F778),'Activités par classe-leçon-nat'!G:H,2,0)," - ",E778)</f>
        <v>S'entrainer à la soustraction mentale avec une valeur à soustraire inférieure à 10 et un résultat entre 10 et 20 - Manipulation/Entrainement</v>
      </c>
      <c r="J778" s="48">
        <f>VLOOKUP(CONCATENATE($A778,"-",$B778,"-",$D778,"-",$F778),'Activités par classe-leçon-nat'!G:J,3,0)</f>
        <v>0</v>
      </c>
      <c r="K778" s="48" t="str">
        <f>VLOOKUP(G778,'Type Exo'!A:C,3,0)</f>
        <v>Un exercice à trous</v>
      </c>
      <c r="L778" s="48"/>
      <c r="M778" s="48">
        <f>IF(NOT(ISNA(VLOOKUP(CONCATENATE($H778,"-",$G778),'Question ClasseLeçonActTyprep'!$I:$L,4,0))), VLOOKUP(CONCATENATE($H778,"-",$G778),'Question ClasseLeçonActTyprep'!$I:$L,4,0), IF(NOT(ISNA(VLOOKUP(CONCATENATE(MID($H778,1,LEN($H778)-2),"--*",$G778),'Question ClasseLeçonActTyprep'!$I:$L,4,0))), VLOOKUP(CONCATENATE(MID($H778,1,LEN($H778)-2),"--*",$G778),'Question ClasseLeçonActTyprep'!$I:$L,4,0), IF(NOT(ISNA(VLOOKUP(CONCATENATE(MID($H778,1,LEN($H778)-4),"---*",$G778),'Question ClasseLeçonActTyprep'!$I:$L,4,0))), VLOOKUP(CONCATENATE(MID($H778,1,LEN($H778)-4),"---*",$G778),'Question ClasseLeçonActTyprep'!$I:$L,4,0), IF(NOT(ISNA(VLOOKUP(CONCATENATE(MID($H778,1,LEN($H778)-5),"----*",$G778),'Question ClasseLeçonActTyprep'!$I:$L,4,0))), VLOOKUP(CONCATENATE(MID($H778,1,LEN($H778)-6),"----*",$G778),'Question ClasseLeçonActTyprep'!$I:$L,4,0), 0))))</f>
        <v>0</v>
      </c>
      <c r="N778" s="86">
        <f t="shared" si="50"/>
        <v>0</v>
      </c>
      <c r="O778"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'Un exercice à trous', '0', '', 'T', '2', 'CP', 'SO2', 'M');</v>
      </c>
    </row>
    <row r="779" spans="1:15" s="6" customFormat="1" ht="58" x14ac:dyDescent="0.35">
      <c r="A779" s="12" t="s">
        <v>77</v>
      </c>
      <c r="B779" s="85" t="s">
        <v>844</v>
      </c>
      <c r="C779" s="9" t="str">
        <f t="shared" si="48"/>
        <v>CP-SO2</v>
      </c>
      <c r="D779" s="85" t="s">
        <v>87</v>
      </c>
      <c r="E779" s="85" t="str">
        <f>VLOOKUP(D779,'Phase apprent &amp; Nature activ'!A$11:B$14,2,0)</f>
        <v>Manipulation/Entrainement</v>
      </c>
      <c r="F779" s="85">
        <v>2</v>
      </c>
      <c r="G779" s="85" t="s">
        <v>735</v>
      </c>
      <c r="H779" s="85" t="str">
        <f t="shared" si="49"/>
        <v>CP-SO2-M-2-B1</v>
      </c>
      <c r="I779" s="48" t="str">
        <f>CONCATENATE(VLOOKUP(CONCATENATE(A779,"-",B779,"-",D779,"-",F779),'Activités par classe-leçon-nat'!G:H,2,0)," - ",E779)</f>
        <v>S'entrainer à la soustraction mentale avec une valeur à soustraire inférieure à 10 et un résultat entre 10 et 20 - Manipulation/Entrainement</v>
      </c>
      <c r="J779" s="48">
        <f>VLOOKUP(CONCATENATE($A779,"-",$B779,"-",$D779,"-",$F779),'Activités par classe-leçon-nat'!G:J,3,0)</f>
        <v>0</v>
      </c>
      <c r="K779" s="48" t="str">
        <f>VLOOKUP(G779,'Type Exo'!A:C,3,0)</f>
        <v>Exercice où il faut trouver la bonne réponse parmi 2 possibles</v>
      </c>
      <c r="L779" s="48"/>
      <c r="M779" s="48">
        <f>IF(NOT(ISNA(VLOOKUP(CONCATENATE($H779,"-",$G779),'Question ClasseLeçonActTyprep'!$I:$L,4,0))), VLOOKUP(CONCATENATE($H779,"-",$G779),'Question ClasseLeçonActTyprep'!$I:$L,4,0), IF(NOT(ISNA(VLOOKUP(CONCATENATE(MID($H779,1,LEN($H779)-2),"--*",$G779),'Question ClasseLeçonActTyprep'!$I:$L,4,0))), VLOOKUP(CONCATENATE(MID($H779,1,LEN($H779)-2),"--*",$G779),'Question ClasseLeçonActTyprep'!$I:$L,4,0), IF(NOT(ISNA(VLOOKUP(CONCATENATE(MID($H779,1,LEN($H779)-4),"---*",$G779),'Question ClasseLeçonActTyprep'!$I:$L,4,0))), VLOOKUP(CONCATENATE(MID($H779,1,LEN($H779)-4),"---*",$G779),'Question ClasseLeçonActTyprep'!$I:$L,4,0), IF(NOT(ISNA(VLOOKUP(CONCATENATE(MID($H779,1,LEN($H779)-5),"----*",$G779),'Question ClasseLeçonActTyprep'!$I:$L,4,0))), VLOOKUP(CONCATENATE(MID($H779,1,LEN($H779)-6),"----*",$G779),'Question ClasseLeçonActTyprep'!$I:$L,4,0), 0))))</f>
        <v>0</v>
      </c>
      <c r="N779" s="86">
        <f t="shared" si="50"/>
        <v>0</v>
      </c>
      <c r="O779"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'Exercice où il faut trouver la bonne réponse parmi 2 possibles', '0', '', 'B1', '2', 'CP', 'SO2', 'M');</v>
      </c>
    </row>
    <row r="780" spans="1:15" s="6" customFormat="1" ht="58" x14ac:dyDescent="0.35">
      <c r="A780" s="12" t="s">
        <v>77</v>
      </c>
      <c r="B780" s="85" t="s">
        <v>844</v>
      </c>
      <c r="C780" s="9" t="str">
        <f t="shared" si="48"/>
        <v>CP-SO2</v>
      </c>
      <c r="D780" s="85" t="s">
        <v>87</v>
      </c>
      <c r="E780" s="85" t="str">
        <f>VLOOKUP(D780,'Phase apprent &amp; Nature activ'!A$11:B$14,2,0)</f>
        <v>Manipulation/Entrainement</v>
      </c>
      <c r="F780" s="85">
        <v>2</v>
      </c>
      <c r="G780" s="85" t="s">
        <v>951</v>
      </c>
      <c r="H780" s="85" t="str">
        <f t="shared" si="49"/>
        <v>CP-SO2-M-2-B2</v>
      </c>
      <c r="I780" s="48" t="str">
        <f>CONCATENATE(VLOOKUP(CONCATENATE(A780,"-",B780,"-",D780,"-",F780),'Activités par classe-leçon-nat'!G:H,2,0)," - ",E780)</f>
        <v>S'entrainer à la soustraction mentale avec une valeur à soustraire inférieure à 10 et un résultat entre 10 et 20 - Manipulation/Entrainement</v>
      </c>
      <c r="J780" s="48">
        <f>VLOOKUP(CONCATENATE($A780,"-",$B780,"-",$D780,"-",$F780),'Activités par classe-leçon-nat'!G:J,3,0)</f>
        <v>0</v>
      </c>
      <c r="K780" s="48" t="str">
        <f>VLOOKUP(G780,'Type Exo'!A:C,3,0)</f>
        <v>Exercice où il faut trouver la bonne réponse parmi 2 possibles (question alternative)</v>
      </c>
      <c r="L780" s="48"/>
      <c r="M780" s="48">
        <f>IF(NOT(ISNA(VLOOKUP(CONCATENATE($H780,"-",$G780),'Question ClasseLeçonActTyprep'!$I:$L,4,0))), VLOOKUP(CONCATENATE($H780,"-",$G780),'Question ClasseLeçonActTyprep'!$I:$L,4,0), IF(NOT(ISNA(VLOOKUP(CONCATENATE(MID($H780,1,LEN($H780)-2),"--*",$G780),'Question ClasseLeçonActTyprep'!$I:$L,4,0))), VLOOKUP(CONCATENATE(MID($H780,1,LEN($H780)-2),"--*",$G780),'Question ClasseLeçonActTyprep'!$I:$L,4,0), IF(NOT(ISNA(VLOOKUP(CONCATENATE(MID($H780,1,LEN($H780)-4),"---*",$G780),'Question ClasseLeçonActTyprep'!$I:$L,4,0))), VLOOKUP(CONCATENATE(MID($H780,1,LEN($H780)-4),"---*",$G780),'Question ClasseLeçonActTyprep'!$I:$L,4,0), IF(NOT(ISNA(VLOOKUP(CONCATENATE(MID($H780,1,LEN($H780)-5),"----*",$G780),'Question ClasseLeçonActTyprep'!$I:$L,4,0))), VLOOKUP(CONCATENATE(MID($H780,1,LEN($H780)-6),"----*",$G780),'Question ClasseLeçonActTyprep'!$I:$L,4,0), 0))))</f>
        <v>0</v>
      </c>
      <c r="N780" s="86">
        <f t="shared" si="50"/>
        <v>0</v>
      </c>
      <c r="O780"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'Exercice où il faut trouver la bonne réponse parmi 2 possibles (question alternative)', '0', '', 'B2', '2', 'CP', 'SO2', 'M');</v>
      </c>
    </row>
    <row r="781" spans="1:15" s="6" customFormat="1" ht="58" x14ac:dyDescent="0.35">
      <c r="A781" s="12" t="s">
        <v>77</v>
      </c>
      <c r="B781" s="85" t="s">
        <v>844</v>
      </c>
      <c r="C781" s="9" t="str">
        <f t="shared" si="48"/>
        <v>CP-SO2</v>
      </c>
      <c r="D781" s="85" t="s">
        <v>87</v>
      </c>
      <c r="E781" s="85" t="str">
        <f>VLOOKUP(D781,'Phase apprent &amp; Nature activ'!A$11:B$14,2,0)</f>
        <v>Manipulation/Entrainement</v>
      </c>
      <c r="F781" s="85">
        <v>2</v>
      </c>
      <c r="G781" s="85" t="s">
        <v>952</v>
      </c>
      <c r="H781" s="85" t="str">
        <f t="shared" si="49"/>
        <v>CP-SO2-M-2-Q1</v>
      </c>
      <c r="I781" s="48" t="str">
        <f>CONCATENATE(VLOOKUP(CONCATENATE(A781,"-",B781,"-",D781,"-",F781),'Activités par classe-leçon-nat'!G:H,2,0)," - ",E781)</f>
        <v>S'entrainer à la soustraction mentale avec une valeur à soustraire inférieure à 10 et un résultat entre 10 et 20 - Manipulation/Entrainement</v>
      </c>
      <c r="J781" s="48">
        <f>VLOOKUP(CONCATENATE($A781,"-",$B781,"-",$D781,"-",$F781),'Activités par classe-leçon-nat'!G:J,3,0)</f>
        <v>0</v>
      </c>
      <c r="K781" s="48" t="str">
        <f>VLOOKUP(G781,'Type Exo'!A:C,3,0)</f>
        <v>Un exercice de type QCM</v>
      </c>
      <c r="L781" s="48"/>
      <c r="M781" s="48">
        <f>IF(NOT(ISNA(VLOOKUP(CONCATENATE($H781,"-",$G781),'Question ClasseLeçonActTyprep'!$I:$L,4,0))), VLOOKUP(CONCATENATE($H781,"-",$G781),'Question ClasseLeçonActTyprep'!$I:$L,4,0), IF(NOT(ISNA(VLOOKUP(CONCATENATE(MID($H781,1,LEN($H781)-2),"--*",$G781),'Question ClasseLeçonActTyprep'!$I:$L,4,0))), VLOOKUP(CONCATENATE(MID($H781,1,LEN($H781)-2),"--*",$G781),'Question ClasseLeçonActTyprep'!$I:$L,4,0), IF(NOT(ISNA(VLOOKUP(CONCATENATE(MID($H781,1,LEN($H781)-4),"---*",$G781),'Question ClasseLeçonActTyprep'!$I:$L,4,0))), VLOOKUP(CONCATENATE(MID($H781,1,LEN($H781)-4),"---*",$G781),'Question ClasseLeçonActTyprep'!$I:$L,4,0), IF(NOT(ISNA(VLOOKUP(CONCATENATE(MID($H781,1,LEN($H781)-5),"----*",$G781),'Question ClasseLeçonActTyprep'!$I:$L,4,0))), VLOOKUP(CONCATENATE(MID($H781,1,LEN($H781)-6),"----*",$G781),'Question ClasseLeçonActTyprep'!$I:$L,4,0), 0))))</f>
        <v>0</v>
      </c>
      <c r="N781" s="86">
        <f t="shared" si="50"/>
        <v>0</v>
      </c>
      <c r="O781"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'Un exercice de type QCM', '0', '', 'Q1', '2', 'CP', 'SO2', 'M');</v>
      </c>
    </row>
    <row r="782" spans="1:15" s="6" customFormat="1" ht="58" x14ac:dyDescent="0.35">
      <c r="A782" s="12" t="s">
        <v>77</v>
      </c>
      <c r="B782" s="85" t="s">
        <v>844</v>
      </c>
      <c r="C782" s="9" t="str">
        <f t="shared" si="48"/>
        <v>CP-SO2</v>
      </c>
      <c r="D782" s="85" t="s">
        <v>87</v>
      </c>
      <c r="E782" s="85" t="str">
        <f>VLOOKUP(D782,'Phase apprent &amp; Nature activ'!A$11:B$14,2,0)</f>
        <v>Manipulation/Entrainement</v>
      </c>
      <c r="F782" s="85">
        <v>2</v>
      </c>
      <c r="G782" s="85" t="s">
        <v>953</v>
      </c>
      <c r="H782" s="85" t="str">
        <f t="shared" si="49"/>
        <v>CP-SO2-M-2-Q2</v>
      </c>
      <c r="I782" s="48" t="str">
        <f>CONCATENATE(VLOOKUP(CONCATENATE(A782,"-",B782,"-",D782,"-",F782),'Activités par classe-leçon-nat'!G:H,2,0)," - ",E782)</f>
        <v>S'entrainer à la soustraction mentale avec une valeur à soustraire inférieure à 10 et un résultat entre 10 et 20 - Manipulation/Entrainement</v>
      </c>
      <c r="J782" s="48">
        <f>VLOOKUP(CONCATENATE($A782,"-",$B782,"-",$D782,"-",$F782),'Activités par classe-leçon-nat'!G:J,3,0)</f>
        <v>0</v>
      </c>
      <c r="K782" s="48" t="str">
        <f>VLOOKUP(G782,'Type Exo'!A:C,3,0)</f>
        <v>Un exercice de type QCM (question alternative / trouver l'intrus)</v>
      </c>
      <c r="L782" s="48"/>
      <c r="M782" s="48">
        <f>IF(NOT(ISNA(VLOOKUP(CONCATENATE($H782,"-",$G782),'Question ClasseLeçonActTyprep'!$I:$L,4,0))), VLOOKUP(CONCATENATE($H782,"-",$G782),'Question ClasseLeçonActTyprep'!$I:$L,4,0), IF(NOT(ISNA(VLOOKUP(CONCATENATE(MID($H782,1,LEN($H782)-2),"--*",$G782),'Question ClasseLeçonActTyprep'!$I:$L,4,0))), VLOOKUP(CONCATENATE(MID($H782,1,LEN($H782)-2),"--*",$G782),'Question ClasseLeçonActTyprep'!$I:$L,4,0), IF(NOT(ISNA(VLOOKUP(CONCATENATE(MID($H782,1,LEN($H782)-4),"---*",$G782),'Question ClasseLeçonActTyprep'!$I:$L,4,0))), VLOOKUP(CONCATENATE(MID($H782,1,LEN($H782)-4),"---*",$G782),'Question ClasseLeçonActTyprep'!$I:$L,4,0), IF(NOT(ISNA(VLOOKUP(CONCATENATE(MID($H782,1,LEN($H782)-5),"----*",$G782),'Question ClasseLeçonActTyprep'!$I:$L,4,0))), VLOOKUP(CONCATENATE(MID($H782,1,LEN($H782)-6),"----*",$G782),'Question ClasseLeçonActTyprep'!$I:$L,4,0), 0))))</f>
        <v>0</v>
      </c>
      <c r="N782" s="86">
        <f t="shared" si="50"/>
        <v>0</v>
      </c>
      <c r="O782"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'Un exercice de type QCM (question alternative / trouver l''intrus)', '0', '', 'Q2', '2', 'CP', 'SO2', 'M');</v>
      </c>
    </row>
    <row r="783" spans="1:15" s="6" customFormat="1" ht="58" x14ac:dyDescent="0.35">
      <c r="A783" s="12" t="s">
        <v>77</v>
      </c>
      <c r="B783" s="85" t="s">
        <v>844</v>
      </c>
      <c r="C783" s="9" t="str">
        <f t="shared" si="48"/>
        <v>CP-SO2</v>
      </c>
      <c r="D783" s="85" t="s">
        <v>87</v>
      </c>
      <c r="E783" s="85" t="str">
        <f>VLOOKUP(D783,'Phase apprent &amp; Nature activ'!A$11:B$14,2,0)</f>
        <v>Manipulation/Entrainement</v>
      </c>
      <c r="F783" s="85">
        <v>2</v>
      </c>
      <c r="G783" s="85" t="s">
        <v>628</v>
      </c>
      <c r="H783" s="85" t="str">
        <f t="shared" si="49"/>
        <v>CP-SO2-M-2-P</v>
      </c>
      <c r="I783" s="48" t="str">
        <f>CONCATENATE(VLOOKUP(CONCATENATE(A783,"-",B783,"-",D783,"-",F783),'Activités par classe-leçon-nat'!G:H,2,0)," - ",E783)</f>
        <v>S'entrainer à la soustraction mentale avec une valeur à soustraire inférieure à 10 et un résultat entre 10 et 20 - Manipulation/Entrainement</v>
      </c>
      <c r="J783" s="48">
        <f>VLOOKUP(CONCATENATE($A783,"-",$B783,"-",$D783,"-",$F783),'Activités par classe-leçon-nat'!G:J,3,0)</f>
        <v>0</v>
      </c>
      <c r="K783" s="48" t="str">
        <f>VLOOKUP(G783,'Type Exo'!A:C,3,0)</f>
        <v>Un exercice où il faut relier des items entre eux par paire</v>
      </c>
      <c r="L783" s="48"/>
      <c r="M783" s="48">
        <f>IF(NOT(ISNA(VLOOKUP(CONCATENATE($H783,"-",$G783),'Question ClasseLeçonActTyprep'!$I:$L,4,0))), VLOOKUP(CONCATENATE($H783,"-",$G783),'Question ClasseLeçonActTyprep'!$I:$L,4,0), IF(NOT(ISNA(VLOOKUP(CONCATENATE(MID($H783,1,LEN($H783)-2),"--*",$G783),'Question ClasseLeçonActTyprep'!$I:$L,4,0))), VLOOKUP(CONCATENATE(MID($H783,1,LEN($H783)-2),"--*",$G783),'Question ClasseLeçonActTyprep'!$I:$L,4,0), IF(NOT(ISNA(VLOOKUP(CONCATENATE(MID($H783,1,LEN($H783)-4),"---*",$G783),'Question ClasseLeçonActTyprep'!$I:$L,4,0))), VLOOKUP(CONCATENATE(MID($H783,1,LEN($H783)-4),"---*",$G783),'Question ClasseLeçonActTyprep'!$I:$L,4,0), IF(NOT(ISNA(VLOOKUP(CONCATENATE(MID($H783,1,LEN($H783)-5),"----*",$G783),'Question ClasseLeçonActTyprep'!$I:$L,4,0))), VLOOKUP(CONCATENATE(MID($H783,1,LEN($H783)-6),"----*",$G783),'Question ClasseLeçonActTyprep'!$I:$L,4,0), 0))))</f>
        <v>0</v>
      </c>
      <c r="N783" s="86">
        <f t="shared" si="50"/>
        <v>0</v>
      </c>
      <c r="O783" s="93" t="str">
        <f t="shared" si="51"/>
        <v>INSERT INTO `activite_clnt` (nom, description, objectif, consigne, typrep, num_activite, fk_classe_id, fk_lesson_id, fk_natureactiv_id) VALUES ('S''entrainer à la soustraction mentale avec une valeur à soustraire inférieure à 10 et un résultat entre 10 et 20 - Manipulation/Entrainement', 'Un exercice où il faut relier des items entre eux par paire', '0', '', 'P', '2', 'CP', 'SO2', 'M');</v>
      </c>
    </row>
    <row r="784" spans="1:15" s="6" customFormat="1" ht="58" x14ac:dyDescent="0.35">
      <c r="A784" s="12" t="s">
        <v>77</v>
      </c>
      <c r="B784" s="85" t="s">
        <v>844</v>
      </c>
      <c r="C784" s="9" t="str">
        <f t="shared" si="48"/>
        <v>CP-SO2</v>
      </c>
      <c r="D784" s="85" t="s">
        <v>87</v>
      </c>
      <c r="E784" s="85" t="str">
        <f>VLOOKUP(D784,'Phase apprent &amp; Nature activ'!A$11:B$14,2,0)</f>
        <v>Manipulation/Entrainement</v>
      </c>
      <c r="F784" s="85">
        <v>3</v>
      </c>
      <c r="G784" s="85" t="s">
        <v>87</v>
      </c>
      <c r="H784" s="85" t="str">
        <f t="shared" si="49"/>
        <v>CP-SO2-M-3-M</v>
      </c>
      <c r="I784" s="48" t="str">
        <f>CONCATENATE(VLOOKUP(CONCATENATE(A784,"-",B784,"-",D784,"-",F784),'Activités par classe-leçon-nat'!G:H,2,0)," - ",E784)</f>
        <v>S'entrainer à la soustraction mentale avec une valeur à soustraire inférieure à 10 et un résultat entre 20 et 50 - Manipulation/Entrainement</v>
      </c>
      <c r="J784" s="48">
        <f>VLOOKUP(CONCATENATE($A784,"-",$B784,"-",$D784,"-",$F784),'Activités par classe-leçon-nat'!G:J,3,0)</f>
        <v>0</v>
      </c>
      <c r="K784" s="48" t="str">
        <f>VLOOKUP(G784,'Type Exo'!A:C,3,0)</f>
        <v>Un exercice de type Memory</v>
      </c>
      <c r="L784" s="48"/>
      <c r="M784" s="48">
        <f>IF(NOT(ISNA(VLOOKUP(CONCATENATE($H784,"-",$G784),'Question ClasseLeçonActTyprep'!$I:$L,4,0))), VLOOKUP(CONCATENATE($H784,"-",$G784),'Question ClasseLeçonActTyprep'!$I:$L,4,0), IF(NOT(ISNA(VLOOKUP(CONCATENATE(MID($H784,1,LEN($H784)-2),"--*",$G784),'Question ClasseLeçonActTyprep'!$I:$L,4,0))), VLOOKUP(CONCATENATE(MID($H784,1,LEN($H784)-2),"--*",$G784),'Question ClasseLeçonActTyprep'!$I:$L,4,0), IF(NOT(ISNA(VLOOKUP(CONCATENATE(MID($H784,1,LEN($H784)-4),"---*",$G784),'Question ClasseLeçonActTyprep'!$I:$L,4,0))), VLOOKUP(CONCATENATE(MID($H784,1,LEN($H784)-4),"---*",$G784),'Question ClasseLeçonActTyprep'!$I:$L,4,0), IF(NOT(ISNA(VLOOKUP(CONCATENATE(MID($H784,1,LEN($H784)-5),"----*",$G784),'Question ClasseLeçonActTyprep'!$I:$L,4,0))), VLOOKUP(CONCATENATE(MID($H784,1,LEN($H784)-6),"----*",$G784),'Question ClasseLeçonActTyprep'!$I:$L,4,0), 0))))</f>
        <v>0</v>
      </c>
      <c r="N784" s="86">
        <f t="shared" si="50"/>
        <v>0</v>
      </c>
      <c r="O784"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'Un exercice de type Memory', '0', '', 'M', '3', 'CP', 'SO2', 'M');</v>
      </c>
    </row>
    <row r="785" spans="1:15" s="6" customFormat="1" ht="58" x14ac:dyDescent="0.35">
      <c r="A785" s="12" t="s">
        <v>77</v>
      </c>
      <c r="B785" s="85" t="s">
        <v>844</v>
      </c>
      <c r="C785" s="9" t="str">
        <f t="shared" si="48"/>
        <v>CP-SO2</v>
      </c>
      <c r="D785" s="85" t="s">
        <v>87</v>
      </c>
      <c r="E785" s="85" t="str">
        <f>VLOOKUP(D785,'Phase apprent &amp; Nature activ'!A$11:B$14,2,0)</f>
        <v>Manipulation/Entrainement</v>
      </c>
      <c r="F785" s="85">
        <v>3</v>
      </c>
      <c r="G785" s="85" t="s">
        <v>835</v>
      </c>
      <c r="H785" s="85" t="str">
        <f t="shared" si="49"/>
        <v>CP-SO2-M-3-T</v>
      </c>
      <c r="I785" s="48" t="str">
        <f>CONCATENATE(VLOOKUP(CONCATENATE(A785,"-",B785,"-",D785,"-",F785),'Activités par classe-leçon-nat'!G:H,2,0)," - ",E785)</f>
        <v>S'entrainer à la soustraction mentale avec une valeur à soustraire inférieure à 10 et un résultat entre 20 et 50 - Manipulation/Entrainement</v>
      </c>
      <c r="J785" s="48">
        <f>VLOOKUP(CONCATENATE($A785,"-",$B785,"-",$D785,"-",$F785),'Activités par classe-leçon-nat'!G:J,3,0)</f>
        <v>0</v>
      </c>
      <c r="K785" s="48" t="str">
        <f>VLOOKUP(G785,'Type Exo'!A:C,3,0)</f>
        <v>Un exercice à trous</v>
      </c>
      <c r="L785" s="48"/>
      <c r="M785" s="48">
        <f>IF(NOT(ISNA(VLOOKUP(CONCATENATE($H785,"-",$G785),'Question ClasseLeçonActTyprep'!$I:$L,4,0))), VLOOKUP(CONCATENATE($H785,"-",$G785),'Question ClasseLeçonActTyprep'!$I:$L,4,0), IF(NOT(ISNA(VLOOKUP(CONCATENATE(MID($H785,1,LEN($H785)-2),"--*",$G785),'Question ClasseLeçonActTyprep'!$I:$L,4,0))), VLOOKUP(CONCATENATE(MID($H785,1,LEN($H785)-2),"--*",$G785),'Question ClasseLeçonActTyprep'!$I:$L,4,0), IF(NOT(ISNA(VLOOKUP(CONCATENATE(MID($H785,1,LEN($H785)-4),"---*",$G785),'Question ClasseLeçonActTyprep'!$I:$L,4,0))), VLOOKUP(CONCATENATE(MID($H785,1,LEN($H785)-4),"---*",$G785),'Question ClasseLeçonActTyprep'!$I:$L,4,0), IF(NOT(ISNA(VLOOKUP(CONCATENATE(MID($H785,1,LEN($H785)-5),"----*",$G785),'Question ClasseLeçonActTyprep'!$I:$L,4,0))), VLOOKUP(CONCATENATE(MID($H785,1,LEN($H785)-6),"----*",$G785),'Question ClasseLeçonActTyprep'!$I:$L,4,0), 0))))</f>
        <v>0</v>
      </c>
      <c r="N785" s="86">
        <f t="shared" si="50"/>
        <v>0</v>
      </c>
      <c r="O785"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'Un exercice à trous', '0', '', 'T', '3', 'CP', 'SO2', 'M');</v>
      </c>
    </row>
    <row r="786" spans="1:15" s="6" customFormat="1" ht="58" x14ac:dyDescent="0.35">
      <c r="A786" s="12" t="s">
        <v>77</v>
      </c>
      <c r="B786" s="85" t="s">
        <v>844</v>
      </c>
      <c r="C786" s="9" t="str">
        <f t="shared" si="48"/>
        <v>CP-SO2</v>
      </c>
      <c r="D786" s="85" t="s">
        <v>87</v>
      </c>
      <c r="E786" s="85" t="str">
        <f>VLOOKUP(D786,'Phase apprent &amp; Nature activ'!A$11:B$14,2,0)</f>
        <v>Manipulation/Entrainement</v>
      </c>
      <c r="F786" s="85">
        <v>3</v>
      </c>
      <c r="G786" s="85" t="s">
        <v>735</v>
      </c>
      <c r="H786" s="85" t="str">
        <f t="shared" si="49"/>
        <v>CP-SO2-M-3-B1</v>
      </c>
      <c r="I786" s="48" t="str">
        <f>CONCATENATE(VLOOKUP(CONCATENATE(A786,"-",B786,"-",D786,"-",F786),'Activités par classe-leçon-nat'!G:H,2,0)," - ",E786)</f>
        <v>S'entrainer à la soustraction mentale avec une valeur à soustraire inférieure à 10 et un résultat entre 20 et 50 - Manipulation/Entrainement</v>
      </c>
      <c r="J786" s="48">
        <f>VLOOKUP(CONCATENATE($A786,"-",$B786,"-",$D786,"-",$F786),'Activités par classe-leçon-nat'!G:J,3,0)</f>
        <v>0</v>
      </c>
      <c r="K786" s="48" t="str">
        <f>VLOOKUP(G786,'Type Exo'!A:C,3,0)</f>
        <v>Exercice où il faut trouver la bonne réponse parmi 2 possibles</v>
      </c>
      <c r="L786" s="48"/>
      <c r="M786" s="48">
        <f>IF(NOT(ISNA(VLOOKUP(CONCATENATE($H786,"-",$G786),'Question ClasseLeçonActTyprep'!$I:$L,4,0))), VLOOKUP(CONCATENATE($H786,"-",$G786),'Question ClasseLeçonActTyprep'!$I:$L,4,0), IF(NOT(ISNA(VLOOKUP(CONCATENATE(MID($H786,1,LEN($H786)-2),"--*",$G786),'Question ClasseLeçonActTyprep'!$I:$L,4,0))), VLOOKUP(CONCATENATE(MID($H786,1,LEN($H786)-2),"--*",$G786),'Question ClasseLeçonActTyprep'!$I:$L,4,0), IF(NOT(ISNA(VLOOKUP(CONCATENATE(MID($H786,1,LEN($H786)-4),"---*",$G786),'Question ClasseLeçonActTyprep'!$I:$L,4,0))), VLOOKUP(CONCATENATE(MID($H786,1,LEN($H786)-4),"---*",$G786),'Question ClasseLeçonActTyprep'!$I:$L,4,0), IF(NOT(ISNA(VLOOKUP(CONCATENATE(MID($H786,1,LEN($H786)-5),"----*",$G786),'Question ClasseLeçonActTyprep'!$I:$L,4,0))), VLOOKUP(CONCATENATE(MID($H786,1,LEN($H786)-6),"----*",$G786),'Question ClasseLeçonActTyprep'!$I:$L,4,0), 0))))</f>
        <v>0</v>
      </c>
      <c r="N786" s="86">
        <f t="shared" si="50"/>
        <v>0</v>
      </c>
      <c r="O786"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'Exercice où il faut trouver la bonne réponse parmi 2 possibles', '0', '', 'B1', '3', 'CP', 'SO2', 'M');</v>
      </c>
    </row>
    <row r="787" spans="1:15" s="6" customFormat="1" ht="58" x14ac:dyDescent="0.35">
      <c r="A787" s="12" t="s">
        <v>77</v>
      </c>
      <c r="B787" s="85" t="s">
        <v>844</v>
      </c>
      <c r="C787" s="9" t="str">
        <f t="shared" si="48"/>
        <v>CP-SO2</v>
      </c>
      <c r="D787" s="85" t="s">
        <v>87</v>
      </c>
      <c r="E787" s="85" t="str">
        <f>VLOOKUP(D787,'Phase apprent &amp; Nature activ'!A$11:B$14,2,0)</f>
        <v>Manipulation/Entrainement</v>
      </c>
      <c r="F787" s="85">
        <v>3</v>
      </c>
      <c r="G787" s="85" t="s">
        <v>951</v>
      </c>
      <c r="H787" s="85" t="str">
        <f t="shared" si="49"/>
        <v>CP-SO2-M-3-B2</v>
      </c>
      <c r="I787" s="48" t="str">
        <f>CONCATENATE(VLOOKUP(CONCATENATE(A787,"-",B787,"-",D787,"-",F787),'Activités par classe-leçon-nat'!G:H,2,0)," - ",E787)</f>
        <v>S'entrainer à la soustraction mentale avec une valeur à soustraire inférieure à 10 et un résultat entre 20 et 50 - Manipulation/Entrainement</v>
      </c>
      <c r="J787" s="48">
        <f>VLOOKUP(CONCATENATE($A787,"-",$B787,"-",$D787,"-",$F787),'Activités par classe-leçon-nat'!G:J,3,0)</f>
        <v>0</v>
      </c>
      <c r="K787" s="48" t="str">
        <f>VLOOKUP(G787,'Type Exo'!A:C,3,0)</f>
        <v>Exercice où il faut trouver la bonne réponse parmi 2 possibles (question alternative)</v>
      </c>
      <c r="L787" s="48"/>
      <c r="M787" s="48">
        <f>IF(NOT(ISNA(VLOOKUP(CONCATENATE($H787,"-",$G787),'Question ClasseLeçonActTyprep'!$I:$L,4,0))), VLOOKUP(CONCATENATE($H787,"-",$G787),'Question ClasseLeçonActTyprep'!$I:$L,4,0), IF(NOT(ISNA(VLOOKUP(CONCATENATE(MID($H787,1,LEN($H787)-2),"--*",$G787),'Question ClasseLeçonActTyprep'!$I:$L,4,0))), VLOOKUP(CONCATENATE(MID($H787,1,LEN($H787)-2),"--*",$G787),'Question ClasseLeçonActTyprep'!$I:$L,4,0), IF(NOT(ISNA(VLOOKUP(CONCATENATE(MID($H787,1,LEN($H787)-4),"---*",$G787),'Question ClasseLeçonActTyprep'!$I:$L,4,0))), VLOOKUP(CONCATENATE(MID($H787,1,LEN($H787)-4),"---*",$G787),'Question ClasseLeçonActTyprep'!$I:$L,4,0), IF(NOT(ISNA(VLOOKUP(CONCATENATE(MID($H787,1,LEN($H787)-5),"----*",$G787),'Question ClasseLeçonActTyprep'!$I:$L,4,0))), VLOOKUP(CONCATENATE(MID($H787,1,LEN($H787)-6),"----*",$G787),'Question ClasseLeçonActTyprep'!$I:$L,4,0), 0))))</f>
        <v>0</v>
      </c>
      <c r="N787" s="86">
        <f t="shared" si="50"/>
        <v>0</v>
      </c>
      <c r="O787"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'Exercice où il faut trouver la bonne réponse parmi 2 possibles (question alternative)', '0', '', 'B2', '3', 'CP', 'SO2', 'M');</v>
      </c>
    </row>
    <row r="788" spans="1:15" s="6" customFormat="1" ht="58" x14ac:dyDescent="0.35">
      <c r="A788" s="12" t="s">
        <v>77</v>
      </c>
      <c r="B788" s="85" t="s">
        <v>844</v>
      </c>
      <c r="C788" s="9" t="str">
        <f t="shared" si="48"/>
        <v>CP-SO2</v>
      </c>
      <c r="D788" s="85" t="s">
        <v>87</v>
      </c>
      <c r="E788" s="85" t="str">
        <f>VLOOKUP(D788,'Phase apprent &amp; Nature activ'!A$11:B$14,2,0)</f>
        <v>Manipulation/Entrainement</v>
      </c>
      <c r="F788" s="85">
        <v>3</v>
      </c>
      <c r="G788" s="85" t="s">
        <v>952</v>
      </c>
      <c r="H788" s="85" t="str">
        <f t="shared" si="49"/>
        <v>CP-SO2-M-3-Q1</v>
      </c>
      <c r="I788" s="48" t="str">
        <f>CONCATENATE(VLOOKUP(CONCATENATE(A788,"-",B788,"-",D788,"-",F788),'Activités par classe-leçon-nat'!G:H,2,0)," - ",E788)</f>
        <v>S'entrainer à la soustraction mentale avec une valeur à soustraire inférieure à 10 et un résultat entre 20 et 50 - Manipulation/Entrainement</v>
      </c>
      <c r="J788" s="48">
        <f>VLOOKUP(CONCATENATE($A788,"-",$B788,"-",$D788,"-",$F788),'Activités par classe-leçon-nat'!G:J,3,0)</f>
        <v>0</v>
      </c>
      <c r="K788" s="48" t="str">
        <f>VLOOKUP(G788,'Type Exo'!A:C,3,0)</f>
        <v>Un exercice de type QCM</v>
      </c>
      <c r="L788" s="48"/>
      <c r="M788" s="48">
        <f>IF(NOT(ISNA(VLOOKUP(CONCATENATE($H788,"-",$G788),'Question ClasseLeçonActTyprep'!$I:$L,4,0))), VLOOKUP(CONCATENATE($H788,"-",$G788),'Question ClasseLeçonActTyprep'!$I:$L,4,0), IF(NOT(ISNA(VLOOKUP(CONCATENATE(MID($H788,1,LEN($H788)-2),"--*",$G788),'Question ClasseLeçonActTyprep'!$I:$L,4,0))), VLOOKUP(CONCATENATE(MID($H788,1,LEN($H788)-2),"--*",$G788),'Question ClasseLeçonActTyprep'!$I:$L,4,0), IF(NOT(ISNA(VLOOKUP(CONCATENATE(MID($H788,1,LEN($H788)-4),"---*",$G788),'Question ClasseLeçonActTyprep'!$I:$L,4,0))), VLOOKUP(CONCATENATE(MID($H788,1,LEN($H788)-4),"---*",$G788),'Question ClasseLeçonActTyprep'!$I:$L,4,0), IF(NOT(ISNA(VLOOKUP(CONCATENATE(MID($H788,1,LEN($H788)-5),"----*",$G788),'Question ClasseLeçonActTyprep'!$I:$L,4,0))), VLOOKUP(CONCATENATE(MID($H788,1,LEN($H788)-6),"----*",$G788),'Question ClasseLeçonActTyprep'!$I:$L,4,0), 0))))</f>
        <v>0</v>
      </c>
      <c r="N788" s="86">
        <f t="shared" si="50"/>
        <v>0</v>
      </c>
      <c r="O788"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'Un exercice de type QCM', '0', '', 'Q1', '3', 'CP', 'SO2', 'M');</v>
      </c>
    </row>
    <row r="789" spans="1:15" s="6" customFormat="1" ht="58" x14ac:dyDescent="0.35">
      <c r="A789" s="12" t="s">
        <v>77</v>
      </c>
      <c r="B789" s="85" t="s">
        <v>844</v>
      </c>
      <c r="C789" s="9" t="str">
        <f t="shared" si="48"/>
        <v>CP-SO2</v>
      </c>
      <c r="D789" s="85" t="s">
        <v>87</v>
      </c>
      <c r="E789" s="85" t="str">
        <f>VLOOKUP(D789,'Phase apprent &amp; Nature activ'!A$11:B$14,2,0)</f>
        <v>Manipulation/Entrainement</v>
      </c>
      <c r="F789" s="85">
        <v>3</v>
      </c>
      <c r="G789" s="85" t="s">
        <v>953</v>
      </c>
      <c r="H789" s="85" t="str">
        <f t="shared" si="49"/>
        <v>CP-SO2-M-3-Q2</v>
      </c>
      <c r="I789" s="48" t="str">
        <f>CONCATENATE(VLOOKUP(CONCATENATE(A789,"-",B789,"-",D789,"-",F789),'Activités par classe-leçon-nat'!G:H,2,0)," - ",E789)</f>
        <v>S'entrainer à la soustraction mentale avec une valeur à soustraire inférieure à 10 et un résultat entre 20 et 50 - Manipulation/Entrainement</v>
      </c>
      <c r="J789" s="48">
        <f>VLOOKUP(CONCATENATE($A789,"-",$B789,"-",$D789,"-",$F789),'Activités par classe-leçon-nat'!G:J,3,0)</f>
        <v>0</v>
      </c>
      <c r="K789" s="48" t="str">
        <f>VLOOKUP(G789,'Type Exo'!A:C,3,0)</f>
        <v>Un exercice de type QCM (question alternative / trouver l'intrus)</v>
      </c>
      <c r="L789" s="48"/>
      <c r="M789" s="48">
        <f>IF(NOT(ISNA(VLOOKUP(CONCATENATE($H789,"-",$G789),'Question ClasseLeçonActTyprep'!$I:$L,4,0))), VLOOKUP(CONCATENATE($H789,"-",$G789),'Question ClasseLeçonActTyprep'!$I:$L,4,0), IF(NOT(ISNA(VLOOKUP(CONCATENATE(MID($H789,1,LEN($H789)-2),"--*",$G789),'Question ClasseLeçonActTyprep'!$I:$L,4,0))), VLOOKUP(CONCATENATE(MID($H789,1,LEN($H789)-2),"--*",$G789),'Question ClasseLeçonActTyprep'!$I:$L,4,0), IF(NOT(ISNA(VLOOKUP(CONCATENATE(MID($H789,1,LEN($H789)-4),"---*",$G789),'Question ClasseLeçonActTyprep'!$I:$L,4,0))), VLOOKUP(CONCATENATE(MID($H789,1,LEN($H789)-4),"---*",$G789),'Question ClasseLeçonActTyprep'!$I:$L,4,0), IF(NOT(ISNA(VLOOKUP(CONCATENATE(MID($H789,1,LEN($H789)-5),"----*",$G789),'Question ClasseLeçonActTyprep'!$I:$L,4,0))), VLOOKUP(CONCATENATE(MID($H789,1,LEN($H789)-6),"----*",$G789),'Question ClasseLeçonActTyprep'!$I:$L,4,0), 0))))</f>
        <v>0</v>
      </c>
      <c r="N789" s="86">
        <f t="shared" si="50"/>
        <v>0</v>
      </c>
      <c r="O789"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'Un exercice de type QCM (question alternative / trouver l''intrus)', '0', '', 'Q2', '3', 'CP', 'SO2', 'M');</v>
      </c>
    </row>
    <row r="790" spans="1:15" s="6" customFormat="1" ht="58" x14ac:dyDescent="0.35">
      <c r="A790" s="12" t="s">
        <v>77</v>
      </c>
      <c r="B790" s="85" t="s">
        <v>844</v>
      </c>
      <c r="C790" s="9" t="str">
        <f t="shared" si="48"/>
        <v>CP-SO2</v>
      </c>
      <c r="D790" s="85" t="s">
        <v>87</v>
      </c>
      <c r="E790" s="85" t="str">
        <f>VLOOKUP(D790,'Phase apprent &amp; Nature activ'!A$11:B$14,2,0)</f>
        <v>Manipulation/Entrainement</v>
      </c>
      <c r="F790" s="85">
        <v>3</v>
      </c>
      <c r="G790" s="85" t="s">
        <v>628</v>
      </c>
      <c r="H790" s="85" t="str">
        <f t="shared" si="49"/>
        <v>CP-SO2-M-3-P</v>
      </c>
      <c r="I790" s="48" t="str">
        <f>CONCATENATE(VLOOKUP(CONCATENATE(A790,"-",B790,"-",D790,"-",F790),'Activités par classe-leçon-nat'!G:H,2,0)," - ",E790)</f>
        <v>S'entrainer à la soustraction mentale avec une valeur à soustraire inférieure à 10 et un résultat entre 20 et 50 - Manipulation/Entrainement</v>
      </c>
      <c r="J790" s="48">
        <f>VLOOKUP(CONCATENATE($A790,"-",$B790,"-",$D790,"-",$F790),'Activités par classe-leçon-nat'!G:J,3,0)</f>
        <v>0</v>
      </c>
      <c r="K790" s="48" t="str">
        <f>VLOOKUP(G790,'Type Exo'!A:C,3,0)</f>
        <v>Un exercice où il faut relier des items entre eux par paire</v>
      </c>
      <c r="L790" s="48"/>
      <c r="M790" s="48">
        <f>IF(NOT(ISNA(VLOOKUP(CONCATENATE($H790,"-",$G790),'Question ClasseLeçonActTyprep'!$I:$L,4,0))), VLOOKUP(CONCATENATE($H790,"-",$G790),'Question ClasseLeçonActTyprep'!$I:$L,4,0), IF(NOT(ISNA(VLOOKUP(CONCATENATE(MID($H790,1,LEN($H790)-2),"--*",$G790),'Question ClasseLeçonActTyprep'!$I:$L,4,0))), VLOOKUP(CONCATENATE(MID($H790,1,LEN($H790)-2),"--*",$G790),'Question ClasseLeçonActTyprep'!$I:$L,4,0), IF(NOT(ISNA(VLOOKUP(CONCATENATE(MID($H790,1,LEN($H790)-4),"---*",$G790),'Question ClasseLeçonActTyprep'!$I:$L,4,0))), VLOOKUP(CONCATENATE(MID($H790,1,LEN($H790)-4),"---*",$G790),'Question ClasseLeçonActTyprep'!$I:$L,4,0), IF(NOT(ISNA(VLOOKUP(CONCATENATE(MID($H790,1,LEN($H790)-5),"----*",$G790),'Question ClasseLeçonActTyprep'!$I:$L,4,0))), VLOOKUP(CONCATENATE(MID($H790,1,LEN($H790)-6),"----*",$G790),'Question ClasseLeçonActTyprep'!$I:$L,4,0), 0))))</f>
        <v>0</v>
      </c>
      <c r="N790" s="86">
        <f t="shared" si="50"/>
        <v>0</v>
      </c>
      <c r="O790" s="93" t="str">
        <f t="shared" si="51"/>
        <v>INSERT INTO `activite_clnt` (nom, description, objectif, consigne, typrep, num_activite, fk_classe_id, fk_lesson_id, fk_natureactiv_id) VALUES ('S''entrainer à la soustraction mentale avec une valeur à soustraire inférieure à 10 et un résultat entre 20 et 50 - Manipulation/Entrainement', 'Un exercice où il faut relier des items entre eux par paire', '0', '', 'P', '3', 'CP', 'SO2', 'M');</v>
      </c>
    </row>
    <row r="791" spans="1:15" s="6" customFormat="1" ht="58" x14ac:dyDescent="0.35">
      <c r="A791" s="12" t="s">
        <v>77</v>
      </c>
      <c r="B791" s="85" t="s">
        <v>844</v>
      </c>
      <c r="C791" s="9" t="str">
        <f t="shared" si="48"/>
        <v>CP-SO2</v>
      </c>
      <c r="D791" s="85" t="s">
        <v>87</v>
      </c>
      <c r="E791" s="85" t="str">
        <f>VLOOKUP(D791,'Phase apprent &amp; Nature activ'!A$11:B$14,2,0)</f>
        <v>Manipulation/Entrainement</v>
      </c>
      <c r="F791" s="85">
        <v>4</v>
      </c>
      <c r="G791" s="85" t="s">
        <v>87</v>
      </c>
      <c r="H791" s="85" t="str">
        <f t="shared" si="49"/>
        <v>CP-SO2-M-4-M</v>
      </c>
      <c r="I791" s="48" t="str">
        <f>CONCATENATE(VLOOKUP(CONCATENATE(A791,"-",B791,"-",D791,"-",F791),'Activités par classe-leçon-nat'!G:H,2,0)," - ",E791)</f>
        <v>S'entrainer à la soustraction mentale avec une valeur à soustraire inférieure à 10 et un résultat entre 50 et 100 - Manipulation/Entrainement</v>
      </c>
      <c r="J791" s="48">
        <f>VLOOKUP(CONCATENATE($A791,"-",$B791,"-",$D791,"-",$F791),'Activités par classe-leçon-nat'!G:J,3,0)</f>
        <v>0</v>
      </c>
      <c r="K791" s="48" t="str">
        <f>VLOOKUP(G791,'Type Exo'!A:C,3,0)</f>
        <v>Un exercice de type Memory</v>
      </c>
      <c r="L791" s="48"/>
      <c r="M791" s="48">
        <f>IF(NOT(ISNA(VLOOKUP(CONCATENATE($H791,"-",$G791),'Question ClasseLeçonActTyprep'!$I:$L,4,0))), VLOOKUP(CONCATENATE($H791,"-",$G791),'Question ClasseLeçonActTyprep'!$I:$L,4,0), IF(NOT(ISNA(VLOOKUP(CONCATENATE(MID($H791,1,LEN($H791)-2),"--*",$G791),'Question ClasseLeçonActTyprep'!$I:$L,4,0))), VLOOKUP(CONCATENATE(MID($H791,1,LEN($H791)-2),"--*",$G791),'Question ClasseLeçonActTyprep'!$I:$L,4,0), IF(NOT(ISNA(VLOOKUP(CONCATENATE(MID($H791,1,LEN($H791)-4),"---*",$G791),'Question ClasseLeçonActTyprep'!$I:$L,4,0))), VLOOKUP(CONCATENATE(MID($H791,1,LEN($H791)-4),"---*",$G791),'Question ClasseLeçonActTyprep'!$I:$L,4,0), IF(NOT(ISNA(VLOOKUP(CONCATENATE(MID($H791,1,LEN($H791)-5),"----*",$G791),'Question ClasseLeçonActTyprep'!$I:$L,4,0))), VLOOKUP(CONCATENATE(MID($H791,1,LEN($H791)-6),"----*",$G791),'Question ClasseLeçonActTyprep'!$I:$L,4,0), 0))))</f>
        <v>0</v>
      </c>
      <c r="N791" s="86">
        <f t="shared" si="50"/>
        <v>0</v>
      </c>
      <c r="O791"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'Un exercice de type Memory', '0', '', 'M', '4', 'CP', 'SO2', 'M');</v>
      </c>
    </row>
    <row r="792" spans="1:15" s="6" customFormat="1" ht="58" x14ac:dyDescent="0.35">
      <c r="A792" s="12" t="s">
        <v>77</v>
      </c>
      <c r="B792" s="85" t="s">
        <v>844</v>
      </c>
      <c r="C792" s="9" t="str">
        <f t="shared" si="48"/>
        <v>CP-SO2</v>
      </c>
      <c r="D792" s="85" t="s">
        <v>87</v>
      </c>
      <c r="E792" s="85" t="str">
        <f>VLOOKUP(D792,'Phase apprent &amp; Nature activ'!A$11:B$14,2,0)</f>
        <v>Manipulation/Entrainement</v>
      </c>
      <c r="F792" s="85">
        <v>4</v>
      </c>
      <c r="G792" s="85" t="s">
        <v>835</v>
      </c>
      <c r="H792" s="85" t="str">
        <f t="shared" si="49"/>
        <v>CP-SO2-M-4-T</v>
      </c>
      <c r="I792" s="48" t="str">
        <f>CONCATENATE(VLOOKUP(CONCATENATE(A792,"-",B792,"-",D792,"-",F792),'Activités par classe-leçon-nat'!G:H,2,0)," - ",E792)</f>
        <v>S'entrainer à la soustraction mentale avec une valeur à soustraire inférieure à 10 et un résultat entre 50 et 100 - Manipulation/Entrainement</v>
      </c>
      <c r="J792" s="48">
        <f>VLOOKUP(CONCATENATE($A792,"-",$B792,"-",$D792,"-",$F792),'Activités par classe-leçon-nat'!G:J,3,0)</f>
        <v>0</v>
      </c>
      <c r="K792" s="48" t="str">
        <f>VLOOKUP(G792,'Type Exo'!A:C,3,0)</f>
        <v>Un exercice à trous</v>
      </c>
      <c r="L792" s="48"/>
      <c r="M792" s="48">
        <f>IF(NOT(ISNA(VLOOKUP(CONCATENATE($H792,"-",$G792),'Question ClasseLeçonActTyprep'!$I:$L,4,0))), VLOOKUP(CONCATENATE($H792,"-",$G792),'Question ClasseLeçonActTyprep'!$I:$L,4,0), IF(NOT(ISNA(VLOOKUP(CONCATENATE(MID($H792,1,LEN($H792)-2),"--*",$G792),'Question ClasseLeçonActTyprep'!$I:$L,4,0))), VLOOKUP(CONCATENATE(MID($H792,1,LEN($H792)-2),"--*",$G792),'Question ClasseLeçonActTyprep'!$I:$L,4,0), IF(NOT(ISNA(VLOOKUP(CONCATENATE(MID($H792,1,LEN($H792)-4),"---*",$G792),'Question ClasseLeçonActTyprep'!$I:$L,4,0))), VLOOKUP(CONCATENATE(MID($H792,1,LEN($H792)-4),"---*",$G792),'Question ClasseLeçonActTyprep'!$I:$L,4,0), IF(NOT(ISNA(VLOOKUP(CONCATENATE(MID($H792,1,LEN($H792)-5),"----*",$G792),'Question ClasseLeçonActTyprep'!$I:$L,4,0))), VLOOKUP(CONCATENATE(MID($H792,1,LEN($H792)-6),"----*",$G792),'Question ClasseLeçonActTyprep'!$I:$L,4,0), 0))))</f>
        <v>0</v>
      </c>
      <c r="N792" s="86">
        <f t="shared" si="50"/>
        <v>0</v>
      </c>
      <c r="O792"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'Un exercice à trous', '0', '', 'T', '4', 'CP', 'SO2', 'M');</v>
      </c>
    </row>
    <row r="793" spans="1:15" s="6" customFormat="1" ht="58" x14ac:dyDescent="0.35">
      <c r="A793" s="12" t="s">
        <v>77</v>
      </c>
      <c r="B793" s="85" t="s">
        <v>844</v>
      </c>
      <c r="C793" s="9" t="str">
        <f t="shared" si="48"/>
        <v>CP-SO2</v>
      </c>
      <c r="D793" s="85" t="s">
        <v>87</v>
      </c>
      <c r="E793" s="85" t="str">
        <f>VLOOKUP(D793,'Phase apprent &amp; Nature activ'!A$11:B$14,2,0)</f>
        <v>Manipulation/Entrainement</v>
      </c>
      <c r="F793" s="85">
        <v>4</v>
      </c>
      <c r="G793" s="85" t="s">
        <v>735</v>
      </c>
      <c r="H793" s="85" t="str">
        <f t="shared" si="49"/>
        <v>CP-SO2-M-4-B1</v>
      </c>
      <c r="I793" s="48" t="str">
        <f>CONCATENATE(VLOOKUP(CONCATENATE(A793,"-",B793,"-",D793,"-",F793),'Activités par classe-leçon-nat'!G:H,2,0)," - ",E793)</f>
        <v>S'entrainer à la soustraction mentale avec une valeur à soustraire inférieure à 10 et un résultat entre 50 et 100 - Manipulation/Entrainement</v>
      </c>
      <c r="J793" s="48">
        <f>VLOOKUP(CONCATENATE($A793,"-",$B793,"-",$D793,"-",$F793),'Activités par classe-leçon-nat'!G:J,3,0)</f>
        <v>0</v>
      </c>
      <c r="K793" s="48" t="str">
        <f>VLOOKUP(G793,'Type Exo'!A:C,3,0)</f>
        <v>Exercice où il faut trouver la bonne réponse parmi 2 possibles</v>
      </c>
      <c r="L793" s="48"/>
      <c r="M793" s="48">
        <f>IF(NOT(ISNA(VLOOKUP(CONCATENATE($H793,"-",$G793),'Question ClasseLeçonActTyprep'!$I:$L,4,0))), VLOOKUP(CONCATENATE($H793,"-",$G793),'Question ClasseLeçonActTyprep'!$I:$L,4,0), IF(NOT(ISNA(VLOOKUP(CONCATENATE(MID($H793,1,LEN($H793)-2),"--*",$G793),'Question ClasseLeçonActTyprep'!$I:$L,4,0))), VLOOKUP(CONCATENATE(MID($H793,1,LEN($H793)-2),"--*",$G793),'Question ClasseLeçonActTyprep'!$I:$L,4,0), IF(NOT(ISNA(VLOOKUP(CONCATENATE(MID($H793,1,LEN($H793)-4),"---*",$G793),'Question ClasseLeçonActTyprep'!$I:$L,4,0))), VLOOKUP(CONCATENATE(MID($H793,1,LEN($H793)-4),"---*",$G793),'Question ClasseLeçonActTyprep'!$I:$L,4,0), IF(NOT(ISNA(VLOOKUP(CONCATENATE(MID($H793,1,LEN($H793)-5),"----*",$G793),'Question ClasseLeçonActTyprep'!$I:$L,4,0))), VLOOKUP(CONCATENATE(MID($H793,1,LEN($H793)-6),"----*",$G793),'Question ClasseLeçonActTyprep'!$I:$L,4,0), 0))))</f>
        <v>0</v>
      </c>
      <c r="N793" s="86">
        <f t="shared" si="50"/>
        <v>0</v>
      </c>
      <c r="O793"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'Exercice où il faut trouver la bonne réponse parmi 2 possibles', '0', '', 'B1', '4', 'CP', 'SO2', 'M');</v>
      </c>
    </row>
    <row r="794" spans="1:15" s="6" customFormat="1" ht="58" x14ac:dyDescent="0.35">
      <c r="A794" s="12" t="s">
        <v>77</v>
      </c>
      <c r="B794" s="85" t="s">
        <v>844</v>
      </c>
      <c r="C794" s="9" t="str">
        <f t="shared" si="48"/>
        <v>CP-SO2</v>
      </c>
      <c r="D794" s="85" t="s">
        <v>87</v>
      </c>
      <c r="E794" s="85" t="str">
        <f>VLOOKUP(D794,'Phase apprent &amp; Nature activ'!A$11:B$14,2,0)</f>
        <v>Manipulation/Entrainement</v>
      </c>
      <c r="F794" s="85">
        <v>4</v>
      </c>
      <c r="G794" s="85" t="s">
        <v>951</v>
      </c>
      <c r="H794" s="85" t="str">
        <f t="shared" si="49"/>
        <v>CP-SO2-M-4-B2</v>
      </c>
      <c r="I794" s="48" t="str">
        <f>CONCATENATE(VLOOKUP(CONCATENATE(A794,"-",B794,"-",D794,"-",F794),'Activités par classe-leçon-nat'!G:H,2,0)," - ",E794)</f>
        <v>S'entrainer à la soustraction mentale avec une valeur à soustraire inférieure à 10 et un résultat entre 50 et 100 - Manipulation/Entrainement</v>
      </c>
      <c r="J794" s="48">
        <f>VLOOKUP(CONCATENATE($A794,"-",$B794,"-",$D794,"-",$F794),'Activités par classe-leçon-nat'!G:J,3,0)</f>
        <v>0</v>
      </c>
      <c r="K794" s="48" t="str">
        <f>VLOOKUP(G794,'Type Exo'!A:C,3,0)</f>
        <v>Exercice où il faut trouver la bonne réponse parmi 2 possibles (question alternative)</v>
      </c>
      <c r="L794" s="48"/>
      <c r="M794" s="48">
        <f>IF(NOT(ISNA(VLOOKUP(CONCATENATE($H794,"-",$G794),'Question ClasseLeçonActTyprep'!$I:$L,4,0))), VLOOKUP(CONCATENATE($H794,"-",$G794),'Question ClasseLeçonActTyprep'!$I:$L,4,0), IF(NOT(ISNA(VLOOKUP(CONCATENATE(MID($H794,1,LEN($H794)-2),"--*",$G794),'Question ClasseLeçonActTyprep'!$I:$L,4,0))), VLOOKUP(CONCATENATE(MID($H794,1,LEN($H794)-2),"--*",$G794),'Question ClasseLeçonActTyprep'!$I:$L,4,0), IF(NOT(ISNA(VLOOKUP(CONCATENATE(MID($H794,1,LEN($H794)-4),"---*",$G794),'Question ClasseLeçonActTyprep'!$I:$L,4,0))), VLOOKUP(CONCATENATE(MID($H794,1,LEN($H794)-4),"---*",$G794),'Question ClasseLeçonActTyprep'!$I:$L,4,0), IF(NOT(ISNA(VLOOKUP(CONCATENATE(MID($H794,1,LEN($H794)-5),"----*",$G794),'Question ClasseLeçonActTyprep'!$I:$L,4,0))), VLOOKUP(CONCATENATE(MID($H794,1,LEN($H794)-6),"----*",$G794),'Question ClasseLeçonActTyprep'!$I:$L,4,0), 0))))</f>
        <v>0</v>
      </c>
      <c r="N794" s="86">
        <f t="shared" si="50"/>
        <v>0</v>
      </c>
      <c r="O794"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'Exercice où il faut trouver la bonne réponse parmi 2 possibles (question alternative)', '0', '', 'B2', '4', 'CP', 'SO2', 'M');</v>
      </c>
    </row>
    <row r="795" spans="1:15" s="6" customFormat="1" ht="58" x14ac:dyDescent="0.35">
      <c r="A795" s="12" t="s">
        <v>77</v>
      </c>
      <c r="B795" s="85" t="s">
        <v>844</v>
      </c>
      <c r="C795" s="9" t="str">
        <f t="shared" si="48"/>
        <v>CP-SO2</v>
      </c>
      <c r="D795" s="85" t="s">
        <v>87</v>
      </c>
      <c r="E795" s="85" t="str">
        <f>VLOOKUP(D795,'Phase apprent &amp; Nature activ'!A$11:B$14,2,0)</f>
        <v>Manipulation/Entrainement</v>
      </c>
      <c r="F795" s="85">
        <v>4</v>
      </c>
      <c r="G795" s="85" t="s">
        <v>952</v>
      </c>
      <c r="H795" s="85" t="str">
        <f t="shared" si="49"/>
        <v>CP-SO2-M-4-Q1</v>
      </c>
      <c r="I795" s="48" t="str">
        <f>CONCATENATE(VLOOKUP(CONCATENATE(A795,"-",B795,"-",D795,"-",F795),'Activités par classe-leçon-nat'!G:H,2,0)," - ",E795)</f>
        <v>S'entrainer à la soustraction mentale avec une valeur à soustraire inférieure à 10 et un résultat entre 50 et 100 - Manipulation/Entrainement</v>
      </c>
      <c r="J795" s="48">
        <f>VLOOKUP(CONCATENATE($A795,"-",$B795,"-",$D795,"-",$F795),'Activités par classe-leçon-nat'!G:J,3,0)</f>
        <v>0</v>
      </c>
      <c r="K795" s="48" t="str">
        <f>VLOOKUP(G795,'Type Exo'!A:C,3,0)</f>
        <v>Un exercice de type QCM</v>
      </c>
      <c r="L795" s="48"/>
      <c r="M795" s="48">
        <f>IF(NOT(ISNA(VLOOKUP(CONCATENATE($H795,"-",$G795),'Question ClasseLeçonActTyprep'!$I:$L,4,0))), VLOOKUP(CONCATENATE($H795,"-",$G795),'Question ClasseLeçonActTyprep'!$I:$L,4,0), IF(NOT(ISNA(VLOOKUP(CONCATENATE(MID($H795,1,LEN($H795)-2),"--*",$G795),'Question ClasseLeçonActTyprep'!$I:$L,4,0))), VLOOKUP(CONCATENATE(MID($H795,1,LEN($H795)-2),"--*",$G795),'Question ClasseLeçonActTyprep'!$I:$L,4,0), IF(NOT(ISNA(VLOOKUP(CONCATENATE(MID($H795,1,LEN($H795)-4),"---*",$G795),'Question ClasseLeçonActTyprep'!$I:$L,4,0))), VLOOKUP(CONCATENATE(MID($H795,1,LEN($H795)-4),"---*",$G795),'Question ClasseLeçonActTyprep'!$I:$L,4,0), IF(NOT(ISNA(VLOOKUP(CONCATENATE(MID($H795,1,LEN($H795)-5),"----*",$G795),'Question ClasseLeçonActTyprep'!$I:$L,4,0))), VLOOKUP(CONCATENATE(MID($H795,1,LEN($H795)-6),"----*",$G795),'Question ClasseLeçonActTyprep'!$I:$L,4,0), 0))))</f>
        <v>0</v>
      </c>
      <c r="N795" s="86">
        <f t="shared" si="50"/>
        <v>0</v>
      </c>
      <c r="O795"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'Un exercice de type QCM', '0', '', 'Q1', '4', 'CP', 'SO2', 'M');</v>
      </c>
    </row>
    <row r="796" spans="1:15" s="6" customFormat="1" ht="58" x14ac:dyDescent="0.35">
      <c r="A796" s="12" t="s">
        <v>77</v>
      </c>
      <c r="B796" s="85" t="s">
        <v>844</v>
      </c>
      <c r="C796" s="9" t="str">
        <f t="shared" si="48"/>
        <v>CP-SO2</v>
      </c>
      <c r="D796" s="85" t="s">
        <v>87</v>
      </c>
      <c r="E796" s="85" t="str">
        <f>VLOOKUP(D796,'Phase apprent &amp; Nature activ'!A$11:B$14,2,0)</f>
        <v>Manipulation/Entrainement</v>
      </c>
      <c r="F796" s="85">
        <v>4</v>
      </c>
      <c r="G796" s="85" t="s">
        <v>953</v>
      </c>
      <c r="H796" s="85" t="str">
        <f t="shared" si="49"/>
        <v>CP-SO2-M-4-Q2</v>
      </c>
      <c r="I796" s="48" t="str">
        <f>CONCATENATE(VLOOKUP(CONCATENATE(A796,"-",B796,"-",D796,"-",F796),'Activités par classe-leçon-nat'!G:H,2,0)," - ",E796)</f>
        <v>S'entrainer à la soustraction mentale avec une valeur à soustraire inférieure à 10 et un résultat entre 50 et 100 - Manipulation/Entrainement</v>
      </c>
      <c r="J796" s="48">
        <f>VLOOKUP(CONCATENATE($A796,"-",$B796,"-",$D796,"-",$F796),'Activités par classe-leçon-nat'!G:J,3,0)</f>
        <v>0</v>
      </c>
      <c r="K796" s="48" t="str">
        <f>VLOOKUP(G796,'Type Exo'!A:C,3,0)</f>
        <v>Un exercice de type QCM (question alternative / trouver l'intrus)</v>
      </c>
      <c r="L796" s="48"/>
      <c r="M796" s="48">
        <f>IF(NOT(ISNA(VLOOKUP(CONCATENATE($H796,"-",$G796),'Question ClasseLeçonActTyprep'!$I:$L,4,0))), VLOOKUP(CONCATENATE($H796,"-",$G796),'Question ClasseLeçonActTyprep'!$I:$L,4,0), IF(NOT(ISNA(VLOOKUP(CONCATENATE(MID($H796,1,LEN($H796)-2),"--*",$G796),'Question ClasseLeçonActTyprep'!$I:$L,4,0))), VLOOKUP(CONCATENATE(MID($H796,1,LEN($H796)-2),"--*",$G796),'Question ClasseLeçonActTyprep'!$I:$L,4,0), IF(NOT(ISNA(VLOOKUP(CONCATENATE(MID($H796,1,LEN($H796)-4),"---*",$G796),'Question ClasseLeçonActTyprep'!$I:$L,4,0))), VLOOKUP(CONCATENATE(MID($H796,1,LEN($H796)-4),"---*",$G796),'Question ClasseLeçonActTyprep'!$I:$L,4,0), IF(NOT(ISNA(VLOOKUP(CONCATENATE(MID($H796,1,LEN($H796)-5),"----*",$G796),'Question ClasseLeçonActTyprep'!$I:$L,4,0))), VLOOKUP(CONCATENATE(MID($H796,1,LEN($H796)-6),"----*",$G796),'Question ClasseLeçonActTyprep'!$I:$L,4,0), 0))))</f>
        <v>0</v>
      </c>
      <c r="N796" s="86">
        <f t="shared" si="50"/>
        <v>0</v>
      </c>
      <c r="O796"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'Un exercice de type QCM (question alternative / trouver l''intrus)', '0', '', 'Q2', '4', 'CP', 'SO2', 'M');</v>
      </c>
    </row>
    <row r="797" spans="1:15" s="6" customFormat="1" ht="58" x14ac:dyDescent="0.35">
      <c r="A797" s="12" t="s">
        <v>77</v>
      </c>
      <c r="B797" s="85" t="s">
        <v>844</v>
      </c>
      <c r="C797" s="9" t="str">
        <f t="shared" si="48"/>
        <v>CP-SO2</v>
      </c>
      <c r="D797" s="85" t="s">
        <v>87</v>
      </c>
      <c r="E797" s="85" t="str">
        <f>VLOOKUP(D797,'Phase apprent &amp; Nature activ'!A$11:B$14,2,0)</f>
        <v>Manipulation/Entrainement</v>
      </c>
      <c r="F797" s="85">
        <v>4</v>
      </c>
      <c r="G797" s="85" t="s">
        <v>628</v>
      </c>
      <c r="H797" s="85" t="str">
        <f t="shared" si="49"/>
        <v>CP-SO2-M-4-P</v>
      </c>
      <c r="I797" s="48" t="str">
        <f>CONCATENATE(VLOOKUP(CONCATENATE(A797,"-",B797,"-",D797,"-",F797),'Activités par classe-leçon-nat'!G:H,2,0)," - ",E797)</f>
        <v>S'entrainer à la soustraction mentale avec une valeur à soustraire inférieure à 10 et un résultat entre 50 et 100 - Manipulation/Entrainement</v>
      </c>
      <c r="J797" s="48">
        <f>VLOOKUP(CONCATENATE($A797,"-",$B797,"-",$D797,"-",$F797),'Activités par classe-leçon-nat'!G:J,3,0)</f>
        <v>0</v>
      </c>
      <c r="K797" s="48" t="str">
        <f>VLOOKUP(G797,'Type Exo'!A:C,3,0)</f>
        <v>Un exercice où il faut relier des items entre eux par paire</v>
      </c>
      <c r="L797" s="48"/>
      <c r="M797" s="48">
        <f>IF(NOT(ISNA(VLOOKUP(CONCATENATE($H797,"-",$G797),'Question ClasseLeçonActTyprep'!$I:$L,4,0))), VLOOKUP(CONCATENATE($H797,"-",$G797),'Question ClasseLeçonActTyprep'!$I:$L,4,0), IF(NOT(ISNA(VLOOKUP(CONCATENATE(MID($H797,1,LEN($H797)-2),"--*",$G797),'Question ClasseLeçonActTyprep'!$I:$L,4,0))), VLOOKUP(CONCATENATE(MID($H797,1,LEN($H797)-2),"--*",$G797),'Question ClasseLeçonActTyprep'!$I:$L,4,0), IF(NOT(ISNA(VLOOKUP(CONCATENATE(MID($H797,1,LEN($H797)-4),"---*",$G797),'Question ClasseLeçonActTyprep'!$I:$L,4,0))), VLOOKUP(CONCATENATE(MID($H797,1,LEN($H797)-4),"---*",$G797),'Question ClasseLeçonActTyprep'!$I:$L,4,0), IF(NOT(ISNA(VLOOKUP(CONCATENATE(MID($H797,1,LEN($H797)-5),"----*",$G797),'Question ClasseLeçonActTyprep'!$I:$L,4,0))), VLOOKUP(CONCATENATE(MID($H797,1,LEN($H797)-6),"----*",$G797),'Question ClasseLeçonActTyprep'!$I:$L,4,0), 0))))</f>
        <v>0</v>
      </c>
      <c r="N797" s="86">
        <f t="shared" si="50"/>
        <v>0</v>
      </c>
      <c r="O797" s="93" t="str">
        <f t="shared" si="51"/>
        <v>INSERT INTO `activite_clnt` (nom, description, objectif, consigne, typrep, num_activite, fk_classe_id, fk_lesson_id, fk_natureactiv_id) VALUES ('S''entrainer à la soustraction mentale avec une valeur à soustraire inférieure à 10 et un résultat entre 50 et 100 - Manipulation/Entrainement', 'Un exercice où il faut relier des items entre eux par paire', '0', '', 'P', '4', 'CP', 'SO2', 'M');</v>
      </c>
    </row>
    <row r="798" spans="1:15" s="6" customFormat="1" ht="43.5" x14ac:dyDescent="0.35">
      <c r="A798" s="12" t="s">
        <v>77</v>
      </c>
      <c r="B798" s="85" t="s">
        <v>854</v>
      </c>
      <c r="C798" s="9" t="str">
        <f t="shared" si="48"/>
        <v>CP-SO3</v>
      </c>
      <c r="D798" s="85" t="s">
        <v>640</v>
      </c>
      <c r="E798" s="85" t="str">
        <f>VLOOKUP(D798,'Phase apprent &amp; Nature activ'!A$11:B$14,2,0)</f>
        <v>Formalisation</v>
      </c>
      <c r="F798" s="85">
        <v>1</v>
      </c>
      <c r="G798" s="85" t="s">
        <v>87</v>
      </c>
      <c r="H798" s="85" t="str">
        <f t="shared" si="49"/>
        <v>CP-SO3-F-1-M</v>
      </c>
      <c r="I798" s="48" t="str">
        <f>CONCATENATE(VLOOKUP(CONCATENATE(A798,"-",B798,"-",D798,"-",F798),'Activités par classe-leçon-nat'!G:H,2,0)," - ",E798)</f>
        <v>Apprendre à écrire la soustraction en ligne sur des soustractions mentales simples (inférieur à 10) - Formalisation</v>
      </c>
      <c r="J798" s="48">
        <f>VLOOKUP(CONCATENATE($A798,"-",$B798,"-",$D798,"-",$F798),'Activités par classe-leçon-nat'!G:J,3,0)</f>
        <v>0</v>
      </c>
      <c r="K798" s="48" t="str">
        <f>VLOOKUP(G798,'Type Exo'!A:C,3,0)</f>
        <v>Un exercice de type Memory</v>
      </c>
      <c r="L798" s="48"/>
      <c r="M798" s="48">
        <f>IF(NOT(ISNA(VLOOKUP(CONCATENATE($H798,"-",$G798),'Question ClasseLeçonActTyprep'!$I:$L,4,0))), VLOOKUP(CONCATENATE($H798,"-",$G798),'Question ClasseLeçonActTyprep'!$I:$L,4,0), IF(NOT(ISNA(VLOOKUP(CONCATENATE(MID($H798,1,LEN($H798)-2),"--*",$G798),'Question ClasseLeçonActTyprep'!$I:$L,4,0))), VLOOKUP(CONCATENATE(MID($H798,1,LEN($H798)-2),"--*",$G798),'Question ClasseLeçonActTyprep'!$I:$L,4,0), IF(NOT(ISNA(VLOOKUP(CONCATENATE(MID($H798,1,LEN($H798)-4),"---*",$G798),'Question ClasseLeçonActTyprep'!$I:$L,4,0))), VLOOKUP(CONCATENATE(MID($H798,1,LEN($H798)-4),"---*",$G798),'Question ClasseLeçonActTyprep'!$I:$L,4,0), IF(NOT(ISNA(VLOOKUP(CONCATENATE(MID($H798,1,LEN($H798)-5),"----*",$G798),'Question ClasseLeçonActTyprep'!$I:$L,4,0))), VLOOKUP(CONCATENATE(MID($H798,1,LEN($H798)-6),"----*",$G798),'Question ClasseLeçonActTyprep'!$I:$L,4,0), 0))))</f>
        <v>0</v>
      </c>
      <c r="N798" s="86">
        <f t="shared" si="50"/>
        <v>0</v>
      </c>
      <c r="O798" s="93" t="str">
        <f t="shared" si="51"/>
        <v>INSERT INTO `activite_clnt` (nom, description, objectif, consigne, typrep, num_activite, fk_classe_id, fk_lesson_id, fk_natureactiv_id) VALUES ('Apprendre à écrire la soustraction en ligne sur des soustractions mentales simples (inférieur à 10) - Formalisation', 'Un exercice de type Memory', '0', '', 'M', '1', 'CP', 'SO3', 'F');</v>
      </c>
    </row>
    <row r="799" spans="1:15" s="6" customFormat="1" ht="43.5" x14ac:dyDescent="0.35">
      <c r="A799" s="12" t="s">
        <v>77</v>
      </c>
      <c r="B799" s="85" t="s">
        <v>854</v>
      </c>
      <c r="C799" s="9" t="str">
        <f t="shared" si="48"/>
        <v>CP-SO3</v>
      </c>
      <c r="D799" s="85" t="s">
        <v>640</v>
      </c>
      <c r="E799" s="85" t="str">
        <f>VLOOKUP(D799,'Phase apprent &amp; Nature activ'!A$11:B$14,2,0)</f>
        <v>Formalisation</v>
      </c>
      <c r="F799" s="85">
        <v>1</v>
      </c>
      <c r="G799" s="85" t="s">
        <v>835</v>
      </c>
      <c r="H799" s="85" t="str">
        <f t="shared" si="49"/>
        <v>CP-SO3-F-1-T</v>
      </c>
      <c r="I799" s="48" t="str">
        <f>CONCATENATE(VLOOKUP(CONCATENATE(A799,"-",B799,"-",D799,"-",F799),'Activités par classe-leçon-nat'!G:H,2,0)," - ",E799)</f>
        <v>Apprendre à écrire la soustraction en ligne sur des soustractions mentales simples (inférieur à 10) - Formalisation</v>
      </c>
      <c r="J799" s="48">
        <f>VLOOKUP(CONCATENATE($A799,"-",$B799,"-",$D799,"-",$F799),'Activités par classe-leçon-nat'!G:J,3,0)</f>
        <v>0</v>
      </c>
      <c r="K799" s="48" t="str">
        <f>VLOOKUP(G799,'Type Exo'!A:C,3,0)</f>
        <v>Un exercice à trous</v>
      </c>
      <c r="L799" s="48"/>
      <c r="M799" s="48">
        <f>IF(NOT(ISNA(VLOOKUP(CONCATENATE($H799,"-",$G799),'Question ClasseLeçonActTyprep'!$I:$L,4,0))), VLOOKUP(CONCATENATE($H799,"-",$G799),'Question ClasseLeçonActTyprep'!$I:$L,4,0), IF(NOT(ISNA(VLOOKUP(CONCATENATE(MID($H799,1,LEN($H799)-2),"--*",$G799),'Question ClasseLeçonActTyprep'!$I:$L,4,0))), VLOOKUP(CONCATENATE(MID($H799,1,LEN($H799)-2),"--*",$G799),'Question ClasseLeçonActTyprep'!$I:$L,4,0), IF(NOT(ISNA(VLOOKUP(CONCATENATE(MID($H799,1,LEN($H799)-4),"---*",$G799),'Question ClasseLeçonActTyprep'!$I:$L,4,0))), VLOOKUP(CONCATENATE(MID($H799,1,LEN($H799)-4),"---*",$G799),'Question ClasseLeçonActTyprep'!$I:$L,4,0), IF(NOT(ISNA(VLOOKUP(CONCATENATE(MID($H799,1,LEN($H799)-5),"----*",$G799),'Question ClasseLeçonActTyprep'!$I:$L,4,0))), VLOOKUP(CONCATENATE(MID($H799,1,LEN($H799)-6),"----*",$G799),'Question ClasseLeçonActTyprep'!$I:$L,4,0), 0))))</f>
        <v>0</v>
      </c>
      <c r="N799" s="86">
        <f t="shared" si="50"/>
        <v>0</v>
      </c>
      <c r="O799" s="93" t="str">
        <f t="shared" si="51"/>
        <v>INSERT INTO `activite_clnt` (nom, description, objectif, consigne, typrep, num_activite, fk_classe_id, fk_lesson_id, fk_natureactiv_id) VALUES ('Apprendre à écrire la soustraction en ligne sur des soustractions mentales simples (inférieur à 10) - Formalisation', 'Un exercice à trous', '0', '', 'T', '1', 'CP', 'SO3', 'F');</v>
      </c>
    </row>
    <row r="800" spans="1:15" s="6" customFormat="1" ht="58" x14ac:dyDescent="0.35">
      <c r="A800" s="12" t="s">
        <v>77</v>
      </c>
      <c r="B800" s="85" t="s">
        <v>854</v>
      </c>
      <c r="C800" s="9" t="str">
        <f t="shared" si="48"/>
        <v>CP-SO3</v>
      </c>
      <c r="D800" s="85" t="s">
        <v>640</v>
      </c>
      <c r="E800" s="85" t="str">
        <f>VLOOKUP(D800,'Phase apprent &amp; Nature activ'!A$11:B$14,2,0)</f>
        <v>Formalisation</v>
      </c>
      <c r="F800" s="85">
        <v>1</v>
      </c>
      <c r="G800" s="85" t="s">
        <v>735</v>
      </c>
      <c r="H800" s="85" t="str">
        <f t="shared" si="49"/>
        <v>CP-SO3-F-1-B1</v>
      </c>
      <c r="I800" s="48" t="str">
        <f>CONCATENATE(VLOOKUP(CONCATENATE(A800,"-",B800,"-",D800,"-",F800),'Activités par classe-leçon-nat'!G:H,2,0)," - ",E800)</f>
        <v>Apprendre à écrire la soustraction en ligne sur des soustractions mentales simples (inférieur à 10) - Formalisation</v>
      </c>
      <c r="J800" s="48">
        <f>VLOOKUP(CONCATENATE($A800,"-",$B800,"-",$D800,"-",$F800),'Activités par classe-leçon-nat'!G:J,3,0)</f>
        <v>0</v>
      </c>
      <c r="K800" s="48" t="str">
        <f>VLOOKUP(G800,'Type Exo'!A:C,3,0)</f>
        <v>Exercice où il faut trouver la bonne réponse parmi 2 possibles</v>
      </c>
      <c r="L800" s="48"/>
      <c r="M800" s="48">
        <f>IF(NOT(ISNA(VLOOKUP(CONCATENATE($H800,"-",$G800),'Question ClasseLeçonActTyprep'!$I:$L,4,0))), VLOOKUP(CONCATENATE($H800,"-",$G800),'Question ClasseLeçonActTyprep'!$I:$L,4,0), IF(NOT(ISNA(VLOOKUP(CONCATENATE(MID($H800,1,LEN($H800)-2),"--*",$G800),'Question ClasseLeçonActTyprep'!$I:$L,4,0))), VLOOKUP(CONCATENATE(MID($H800,1,LEN($H800)-2),"--*",$G800),'Question ClasseLeçonActTyprep'!$I:$L,4,0), IF(NOT(ISNA(VLOOKUP(CONCATENATE(MID($H800,1,LEN($H800)-4),"---*",$G800),'Question ClasseLeçonActTyprep'!$I:$L,4,0))), VLOOKUP(CONCATENATE(MID($H800,1,LEN($H800)-4),"---*",$G800),'Question ClasseLeçonActTyprep'!$I:$L,4,0), IF(NOT(ISNA(VLOOKUP(CONCATENATE(MID($H800,1,LEN($H800)-5),"----*",$G800),'Question ClasseLeçonActTyprep'!$I:$L,4,0))), VLOOKUP(CONCATENATE(MID($H800,1,LEN($H800)-6),"----*",$G800),'Question ClasseLeçonActTyprep'!$I:$L,4,0), 0))))</f>
        <v>0</v>
      </c>
      <c r="N800" s="86">
        <f t="shared" si="50"/>
        <v>0</v>
      </c>
      <c r="O800" s="93" t="str">
        <f t="shared" si="51"/>
        <v>INSERT INTO `activite_clnt` (nom, description, objectif, consigne, typrep, num_activite, fk_classe_id, fk_lesson_id, fk_natureactiv_id) VALUES ('Apprendre à écrire la soustraction en ligne sur des soustractions mentales simples (inférieur à 10) - Formalisation', 'Exercice où il faut trouver la bonne réponse parmi 2 possibles', '0', '', 'B1', '1', 'CP', 'SO3', 'F');</v>
      </c>
    </row>
    <row r="801" spans="1:15" s="6" customFormat="1" ht="58" x14ac:dyDescent="0.35">
      <c r="A801" s="12" t="s">
        <v>77</v>
      </c>
      <c r="B801" s="85" t="s">
        <v>854</v>
      </c>
      <c r="C801" s="9" t="str">
        <f t="shared" si="48"/>
        <v>CP-SO3</v>
      </c>
      <c r="D801" s="85" t="s">
        <v>640</v>
      </c>
      <c r="E801" s="85" t="str">
        <f>VLOOKUP(D801,'Phase apprent &amp; Nature activ'!A$11:B$14,2,0)</f>
        <v>Formalisation</v>
      </c>
      <c r="F801" s="85">
        <v>1</v>
      </c>
      <c r="G801" s="85" t="s">
        <v>951</v>
      </c>
      <c r="H801" s="85" t="str">
        <f t="shared" si="49"/>
        <v>CP-SO3-F-1-B2</v>
      </c>
      <c r="I801" s="48" t="str">
        <f>CONCATENATE(VLOOKUP(CONCATENATE(A801,"-",B801,"-",D801,"-",F801),'Activités par classe-leçon-nat'!G:H,2,0)," - ",E801)</f>
        <v>Apprendre à écrire la soustraction en ligne sur des soustractions mentales simples (inférieur à 10) - Formalisation</v>
      </c>
      <c r="J801" s="48">
        <f>VLOOKUP(CONCATENATE($A801,"-",$B801,"-",$D801,"-",$F801),'Activités par classe-leçon-nat'!G:J,3,0)</f>
        <v>0</v>
      </c>
      <c r="K801" s="48" t="str">
        <f>VLOOKUP(G801,'Type Exo'!A:C,3,0)</f>
        <v>Exercice où il faut trouver la bonne réponse parmi 2 possibles (question alternative)</v>
      </c>
      <c r="L801" s="48"/>
      <c r="M801" s="48">
        <f>IF(NOT(ISNA(VLOOKUP(CONCATENATE($H801,"-",$G801),'Question ClasseLeçonActTyprep'!$I:$L,4,0))), VLOOKUP(CONCATENATE($H801,"-",$G801),'Question ClasseLeçonActTyprep'!$I:$L,4,0), IF(NOT(ISNA(VLOOKUP(CONCATENATE(MID($H801,1,LEN($H801)-2),"--*",$G801),'Question ClasseLeçonActTyprep'!$I:$L,4,0))), VLOOKUP(CONCATENATE(MID($H801,1,LEN($H801)-2),"--*",$G801),'Question ClasseLeçonActTyprep'!$I:$L,4,0), IF(NOT(ISNA(VLOOKUP(CONCATENATE(MID($H801,1,LEN($H801)-4),"---*",$G801),'Question ClasseLeçonActTyprep'!$I:$L,4,0))), VLOOKUP(CONCATENATE(MID($H801,1,LEN($H801)-4),"---*",$G801),'Question ClasseLeçonActTyprep'!$I:$L,4,0), IF(NOT(ISNA(VLOOKUP(CONCATENATE(MID($H801,1,LEN($H801)-5),"----*",$G801),'Question ClasseLeçonActTyprep'!$I:$L,4,0))), VLOOKUP(CONCATENATE(MID($H801,1,LEN($H801)-6),"----*",$G801),'Question ClasseLeçonActTyprep'!$I:$L,4,0), 0))))</f>
        <v>0</v>
      </c>
      <c r="N801" s="86">
        <f t="shared" si="50"/>
        <v>0</v>
      </c>
      <c r="O801" s="93" t="str">
        <f t="shared" si="51"/>
        <v>INSERT INTO `activite_clnt` (nom, description, objectif, consigne, typrep, num_activite, fk_classe_id, fk_lesson_id, fk_natureactiv_id) VALUES ('Apprendre à écrire la soustraction en ligne sur des soustractions mentales simples (inférieur à 10) - Formalisation', 'Exercice où il faut trouver la bonne réponse parmi 2 possibles (question alternative)', '0', '', 'B2', '1', 'CP', 'SO3', 'F');</v>
      </c>
    </row>
    <row r="802" spans="1:15" s="6" customFormat="1" ht="43.5" x14ac:dyDescent="0.35">
      <c r="A802" s="12" t="s">
        <v>77</v>
      </c>
      <c r="B802" s="85" t="s">
        <v>854</v>
      </c>
      <c r="C802" s="9" t="str">
        <f t="shared" si="48"/>
        <v>CP-SO3</v>
      </c>
      <c r="D802" s="85" t="s">
        <v>640</v>
      </c>
      <c r="E802" s="85" t="str">
        <f>VLOOKUP(D802,'Phase apprent &amp; Nature activ'!A$11:B$14,2,0)</f>
        <v>Formalisation</v>
      </c>
      <c r="F802" s="85">
        <v>1</v>
      </c>
      <c r="G802" s="85" t="s">
        <v>952</v>
      </c>
      <c r="H802" s="85" t="str">
        <f t="shared" si="49"/>
        <v>CP-SO3-F-1-Q1</v>
      </c>
      <c r="I802" s="48" t="str">
        <f>CONCATENATE(VLOOKUP(CONCATENATE(A802,"-",B802,"-",D802,"-",F802),'Activités par classe-leçon-nat'!G:H,2,0)," - ",E802)</f>
        <v>Apprendre à écrire la soustraction en ligne sur des soustractions mentales simples (inférieur à 10) - Formalisation</v>
      </c>
      <c r="J802" s="48">
        <f>VLOOKUP(CONCATENATE($A802,"-",$B802,"-",$D802,"-",$F802),'Activités par classe-leçon-nat'!G:J,3,0)</f>
        <v>0</v>
      </c>
      <c r="K802" s="48" t="str">
        <f>VLOOKUP(G802,'Type Exo'!A:C,3,0)</f>
        <v>Un exercice de type QCM</v>
      </c>
      <c r="L802" s="48"/>
      <c r="M802" s="48">
        <f>IF(NOT(ISNA(VLOOKUP(CONCATENATE($H802,"-",$G802),'Question ClasseLeçonActTyprep'!$I:$L,4,0))), VLOOKUP(CONCATENATE($H802,"-",$G802),'Question ClasseLeçonActTyprep'!$I:$L,4,0), IF(NOT(ISNA(VLOOKUP(CONCATENATE(MID($H802,1,LEN($H802)-2),"--*",$G802),'Question ClasseLeçonActTyprep'!$I:$L,4,0))), VLOOKUP(CONCATENATE(MID($H802,1,LEN($H802)-2),"--*",$G802),'Question ClasseLeçonActTyprep'!$I:$L,4,0), IF(NOT(ISNA(VLOOKUP(CONCATENATE(MID($H802,1,LEN($H802)-4),"---*",$G802),'Question ClasseLeçonActTyprep'!$I:$L,4,0))), VLOOKUP(CONCATENATE(MID($H802,1,LEN($H802)-4),"---*",$G802),'Question ClasseLeçonActTyprep'!$I:$L,4,0), IF(NOT(ISNA(VLOOKUP(CONCATENATE(MID($H802,1,LEN($H802)-5),"----*",$G802),'Question ClasseLeçonActTyprep'!$I:$L,4,0))), VLOOKUP(CONCATENATE(MID($H802,1,LEN($H802)-6),"----*",$G802),'Question ClasseLeçonActTyprep'!$I:$L,4,0), 0))))</f>
        <v>0</v>
      </c>
      <c r="N802" s="86">
        <f t="shared" si="50"/>
        <v>0</v>
      </c>
      <c r="O802" s="93" t="str">
        <f t="shared" si="51"/>
        <v>INSERT INTO `activite_clnt` (nom, description, objectif, consigne, typrep, num_activite, fk_classe_id, fk_lesson_id, fk_natureactiv_id) VALUES ('Apprendre à écrire la soustraction en ligne sur des soustractions mentales simples (inférieur à 10) - Formalisation', 'Un exercice de type QCM', '0', '', 'Q1', '1', 'CP', 'SO3', 'F');</v>
      </c>
    </row>
    <row r="803" spans="1:15" s="6" customFormat="1" ht="58" x14ac:dyDescent="0.35">
      <c r="A803" s="12" t="s">
        <v>77</v>
      </c>
      <c r="B803" s="85" t="s">
        <v>854</v>
      </c>
      <c r="C803" s="9" t="str">
        <f t="shared" si="48"/>
        <v>CP-SO3</v>
      </c>
      <c r="D803" s="85" t="s">
        <v>640</v>
      </c>
      <c r="E803" s="85" t="str">
        <f>VLOOKUP(D803,'Phase apprent &amp; Nature activ'!A$11:B$14,2,0)</f>
        <v>Formalisation</v>
      </c>
      <c r="F803" s="85">
        <v>1</v>
      </c>
      <c r="G803" s="85" t="s">
        <v>953</v>
      </c>
      <c r="H803" s="85" t="str">
        <f t="shared" si="49"/>
        <v>CP-SO3-F-1-Q2</v>
      </c>
      <c r="I803" s="48" t="str">
        <f>CONCATENATE(VLOOKUP(CONCATENATE(A803,"-",B803,"-",D803,"-",F803),'Activités par classe-leçon-nat'!G:H,2,0)," - ",E803)</f>
        <v>Apprendre à écrire la soustraction en ligne sur des soustractions mentales simples (inférieur à 10) - Formalisation</v>
      </c>
      <c r="J803" s="48">
        <f>VLOOKUP(CONCATENATE($A803,"-",$B803,"-",$D803,"-",$F803),'Activités par classe-leçon-nat'!G:J,3,0)</f>
        <v>0</v>
      </c>
      <c r="K803" s="48" t="str">
        <f>VLOOKUP(G803,'Type Exo'!A:C,3,0)</f>
        <v>Un exercice de type QCM (question alternative / trouver l'intrus)</v>
      </c>
      <c r="L803" s="48"/>
      <c r="M803" s="48">
        <f>IF(NOT(ISNA(VLOOKUP(CONCATENATE($H803,"-",$G803),'Question ClasseLeçonActTyprep'!$I:$L,4,0))), VLOOKUP(CONCATENATE($H803,"-",$G803),'Question ClasseLeçonActTyprep'!$I:$L,4,0), IF(NOT(ISNA(VLOOKUP(CONCATENATE(MID($H803,1,LEN($H803)-2),"--*",$G803),'Question ClasseLeçonActTyprep'!$I:$L,4,0))), VLOOKUP(CONCATENATE(MID($H803,1,LEN($H803)-2),"--*",$G803),'Question ClasseLeçonActTyprep'!$I:$L,4,0), IF(NOT(ISNA(VLOOKUP(CONCATENATE(MID($H803,1,LEN($H803)-4),"---*",$G803),'Question ClasseLeçonActTyprep'!$I:$L,4,0))), VLOOKUP(CONCATENATE(MID($H803,1,LEN($H803)-4),"---*",$G803),'Question ClasseLeçonActTyprep'!$I:$L,4,0), IF(NOT(ISNA(VLOOKUP(CONCATENATE(MID($H803,1,LEN($H803)-5),"----*",$G803),'Question ClasseLeçonActTyprep'!$I:$L,4,0))), VLOOKUP(CONCATENATE(MID($H803,1,LEN($H803)-6),"----*",$G803),'Question ClasseLeçonActTyprep'!$I:$L,4,0), 0))))</f>
        <v>0</v>
      </c>
      <c r="N803" s="86">
        <f t="shared" si="50"/>
        <v>0</v>
      </c>
      <c r="O803" s="93" t="str">
        <f t="shared" si="51"/>
        <v>INSERT INTO `activite_clnt` (nom, description, objectif, consigne, typrep, num_activite, fk_classe_id, fk_lesson_id, fk_natureactiv_id) VALUES ('Apprendre à écrire la soustraction en ligne sur des soustractions mentales simples (inférieur à 10) - Formalisation', 'Un exercice de type QCM (question alternative / trouver l''intrus)', '0', '', 'Q2', '1', 'CP', 'SO3', 'F');</v>
      </c>
    </row>
    <row r="804" spans="1:15" s="6" customFormat="1" ht="58" x14ac:dyDescent="0.35">
      <c r="A804" s="12" t="s">
        <v>77</v>
      </c>
      <c r="B804" s="85" t="s">
        <v>854</v>
      </c>
      <c r="C804" s="9" t="str">
        <f t="shared" si="48"/>
        <v>CP-SO3</v>
      </c>
      <c r="D804" s="85" t="s">
        <v>640</v>
      </c>
      <c r="E804" s="85" t="str">
        <f>VLOOKUP(D804,'Phase apprent &amp; Nature activ'!A$11:B$14,2,0)</f>
        <v>Formalisation</v>
      </c>
      <c r="F804" s="85">
        <v>1</v>
      </c>
      <c r="G804" s="85" t="s">
        <v>628</v>
      </c>
      <c r="H804" s="85" t="str">
        <f t="shared" si="49"/>
        <v>CP-SO3-F-1-P</v>
      </c>
      <c r="I804" s="48" t="str">
        <f>CONCATENATE(VLOOKUP(CONCATENATE(A804,"-",B804,"-",D804,"-",F804),'Activités par classe-leçon-nat'!G:H,2,0)," - ",E804)</f>
        <v>Apprendre à écrire la soustraction en ligne sur des soustractions mentales simples (inférieur à 10) - Formalisation</v>
      </c>
      <c r="J804" s="48">
        <f>VLOOKUP(CONCATENATE($A804,"-",$B804,"-",$D804,"-",$F804),'Activités par classe-leçon-nat'!G:J,3,0)</f>
        <v>0</v>
      </c>
      <c r="K804" s="48" t="str">
        <f>VLOOKUP(G804,'Type Exo'!A:C,3,0)</f>
        <v>Un exercice où il faut relier des items entre eux par paire</v>
      </c>
      <c r="L804" s="48"/>
      <c r="M804" s="48">
        <f>IF(NOT(ISNA(VLOOKUP(CONCATENATE($H804,"-",$G804),'Question ClasseLeçonActTyprep'!$I:$L,4,0))), VLOOKUP(CONCATENATE($H804,"-",$G804),'Question ClasseLeçonActTyprep'!$I:$L,4,0), IF(NOT(ISNA(VLOOKUP(CONCATENATE(MID($H804,1,LEN($H804)-2),"--*",$G804),'Question ClasseLeçonActTyprep'!$I:$L,4,0))), VLOOKUP(CONCATENATE(MID($H804,1,LEN($H804)-2),"--*",$G804),'Question ClasseLeçonActTyprep'!$I:$L,4,0), IF(NOT(ISNA(VLOOKUP(CONCATENATE(MID($H804,1,LEN($H804)-4),"---*",$G804),'Question ClasseLeçonActTyprep'!$I:$L,4,0))), VLOOKUP(CONCATENATE(MID($H804,1,LEN($H804)-4),"---*",$G804),'Question ClasseLeçonActTyprep'!$I:$L,4,0), IF(NOT(ISNA(VLOOKUP(CONCATENATE(MID($H804,1,LEN($H804)-5),"----*",$G804),'Question ClasseLeçonActTyprep'!$I:$L,4,0))), VLOOKUP(CONCATENATE(MID($H804,1,LEN($H804)-6),"----*",$G804),'Question ClasseLeçonActTyprep'!$I:$L,4,0), 0))))</f>
        <v>0</v>
      </c>
      <c r="N804" s="86">
        <f t="shared" si="50"/>
        <v>0</v>
      </c>
      <c r="O804" s="93" t="str">
        <f t="shared" si="51"/>
        <v>INSERT INTO `activite_clnt` (nom, description, objectif, consigne, typrep, num_activite, fk_classe_id, fk_lesson_id, fk_natureactiv_id) VALUES ('Apprendre à écrire la soustraction en ligne sur des soustractions mentales simples (inférieur à 10) - Formalisation', 'Un exercice où il faut relier des items entre eux par paire', '0', '', 'P', '1', 'CP', 'SO3', 'F');</v>
      </c>
    </row>
    <row r="805" spans="1:15" s="6" customFormat="1" ht="58" x14ac:dyDescent="0.35">
      <c r="A805" s="12" t="s">
        <v>77</v>
      </c>
      <c r="B805" s="85" t="s">
        <v>854</v>
      </c>
      <c r="C805" s="9" t="str">
        <f t="shared" si="48"/>
        <v>CP-SO3</v>
      </c>
      <c r="D805" s="85" t="s">
        <v>640</v>
      </c>
      <c r="E805" s="85" t="str">
        <f>VLOOKUP(D805,'Phase apprent &amp; Nature activ'!A$11:B$14,2,0)</f>
        <v>Formalisation</v>
      </c>
      <c r="F805" s="85">
        <v>2</v>
      </c>
      <c r="G805" s="85" t="s">
        <v>87</v>
      </c>
      <c r="H805" s="85" t="str">
        <f t="shared" si="49"/>
        <v>CP-SO3-F-2-M</v>
      </c>
      <c r="I805" s="48" t="str">
        <f>CONCATENATE(VLOOKUP(CONCATENATE(A805,"-",B805,"-",D805,"-",F805),'Activités par classe-leçon-nat'!G:H,2,0)," - ",E805)</f>
        <v>Apprendre à écrire la soustraction en ligne sur des soustractions mentales assez simples (inférieur à 20) - Formalisation</v>
      </c>
      <c r="J805" s="48">
        <f>VLOOKUP(CONCATENATE($A805,"-",$B805,"-",$D805,"-",$F805),'Activités par classe-leçon-nat'!G:J,3,0)</f>
        <v>0</v>
      </c>
      <c r="K805" s="48" t="str">
        <f>VLOOKUP(G805,'Type Exo'!A:C,3,0)</f>
        <v>Un exercice de type Memory</v>
      </c>
      <c r="L805" s="48"/>
      <c r="M805" s="48">
        <f>IF(NOT(ISNA(VLOOKUP(CONCATENATE($H805,"-",$G805),'Question ClasseLeçonActTyprep'!$I:$L,4,0))), VLOOKUP(CONCATENATE($H805,"-",$G805),'Question ClasseLeçonActTyprep'!$I:$L,4,0), IF(NOT(ISNA(VLOOKUP(CONCATENATE(MID($H805,1,LEN($H805)-2),"--*",$G805),'Question ClasseLeçonActTyprep'!$I:$L,4,0))), VLOOKUP(CONCATENATE(MID($H805,1,LEN($H805)-2),"--*",$G805),'Question ClasseLeçonActTyprep'!$I:$L,4,0), IF(NOT(ISNA(VLOOKUP(CONCATENATE(MID($H805,1,LEN($H805)-4),"---*",$G805),'Question ClasseLeçonActTyprep'!$I:$L,4,0))), VLOOKUP(CONCATENATE(MID($H805,1,LEN($H805)-4),"---*",$G805),'Question ClasseLeçonActTyprep'!$I:$L,4,0), IF(NOT(ISNA(VLOOKUP(CONCATENATE(MID($H805,1,LEN($H805)-5),"----*",$G805),'Question ClasseLeçonActTyprep'!$I:$L,4,0))), VLOOKUP(CONCATENATE(MID($H805,1,LEN($H805)-6),"----*",$G805),'Question ClasseLeçonActTyprep'!$I:$L,4,0), 0))))</f>
        <v>0</v>
      </c>
      <c r="N805" s="86">
        <f t="shared" si="50"/>
        <v>0</v>
      </c>
      <c r="O805"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'Un exercice de type Memory', '0', '', 'M', '2', 'CP', 'SO3', 'F');</v>
      </c>
    </row>
    <row r="806" spans="1:15" s="6" customFormat="1" ht="43.5" x14ac:dyDescent="0.35">
      <c r="A806" s="12" t="s">
        <v>77</v>
      </c>
      <c r="B806" s="85" t="s">
        <v>854</v>
      </c>
      <c r="C806" s="9" t="str">
        <f t="shared" si="48"/>
        <v>CP-SO3</v>
      </c>
      <c r="D806" s="85" t="s">
        <v>640</v>
      </c>
      <c r="E806" s="85" t="str">
        <f>VLOOKUP(D806,'Phase apprent &amp; Nature activ'!A$11:B$14,2,0)</f>
        <v>Formalisation</v>
      </c>
      <c r="F806" s="85">
        <v>2</v>
      </c>
      <c r="G806" s="85" t="s">
        <v>835</v>
      </c>
      <c r="H806" s="85" t="str">
        <f t="shared" si="49"/>
        <v>CP-SO3-F-2-T</v>
      </c>
      <c r="I806" s="48" t="str">
        <f>CONCATENATE(VLOOKUP(CONCATENATE(A806,"-",B806,"-",D806,"-",F806),'Activités par classe-leçon-nat'!G:H,2,0)," - ",E806)</f>
        <v>Apprendre à écrire la soustraction en ligne sur des soustractions mentales assez simples (inférieur à 20) - Formalisation</v>
      </c>
      <c r="J806" s="48">
        <f>VLOOKUP(CONCATENATE($A806,"-",$B806,"-",$D806,"-",$F806),'Activités par classe-leçon-nat'!G:J,3,0)</f>
        <v>0</v>
      </c>
      <c r="K806" s="48" t="str">
        <f>VLOOKUP(G806,'Type Exo'!A:C,3,0)</f>
        <v>Un exercice à trous</v>
      </c>
      <c r="L806" s="48"/>
      <c r="M806" s="48">
        <f>IF(NOT(ISNA(VLOOKUP(CONCATENATE($H806,"-",$G806),'Question ClasseLeçonActTyprep'!$I:$L,4,0))), VLOOKUP(CONCATENATE($H806,"-",$G806),'Question ClasseLeçonActTyprep'!$I:$L,4,0), IF(NOT(ISNA(VLOOKUP(CONCATENATE(MID($H806,1,LEN($H806)-2),"--*",$G806),'Question ClasseLeçonActTyprep'!$I:$L,4,0))), VLOOKUP(CONCATENATE(MID($H806,1,LEN($H806)-2),"--*",$G806),'Question ClasseLeçonActTyprep'!$I:$L,4,0), IF(NOT(ISNA(VLOOKUP(CONCATENATE(MID($H806,1,LEN($H806)-4),"---*",$G806),'Question ClasseLeçonActTyprep'!$I:$L,4,0))), VLOOKUP(CONCATENATE(MID($H806,1,LEN($H806)-4),"---*",$G806),'Question ClasseLeçonActTyprep'!$I:$L,4,0), IF(NOT(ISNA(VLOOKUP(CONCATENATE(MID($H806,1,LEN($H806)-5),"----*",$G806),'Question ClasseLeçonActTyprep'!$I:$L,4,0))), VLOOKUP(CONCATENATE(MID($H806,1,LEN($H806)-6),"----*",$G806),'Question ClasseLeçonActTyprep'!$I:$L,4,0), 0))))</f>
        <v>0</v>
      </c>
      <c r="N806" s="86">
        <f t="shared" si="50"/>
        <v>0</v>
      </c>
      <c r="O806"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'Un exercice à trous', '0', '', 'T', '2', 'CP', 'SO3', 'F');</v>
      </c>
    </row>
    <row r="807" spans="1:15" s="6" customFormat="1" ht="58" x14ac:dyDescent="0.35">
      <c r="A807" s="12" t="s">
        <v>77</v>
      </c>
      <c r="B807" s="85" t="s">
        <v>854</v>
      </c>
      <c r="C807" s="9" t="str">
        <f t="shared" si="48"/>
        <v>CP-SO3</v>
      </c>
      <c r="D807" s="85" t="s">
        <v>640</v>
      </c>
      <c r="E807" s="85" t="str">
        <f>VLOOKUP(D807,'Phase apprent &amp; Nature activ'!A$11:B$14,2,0)</f>
        <v>Formalisation</v>
      </c>
      <c r="F807" s="85">
        <v>2</v>
      </c>
      <c r="G807" s="85" t="s">
        <v>735</v>
      </c>
      <c r="H807" s="85" t="str">
        <f t="shared" si="49"/>
        <v>CP-SO3-F-2-B1</v>
      </c>
      <c r="I807" s="48" t="str">
        <f>CONCATENATE(VLOOKUP(CONCATENATE(A807,"-",B807,"-",D807,"-",F807),'Activités par classe-leçon-nat'!G:H,2,0)," - ",E807)</f>
        <v>Apprendre à écrire la soustraction en ligne sur des soustractions mentales assez simples (inférieur à 20) - Formalisation</v>
      </c>
      <c r="J807" s="48">
        <f>VLOOKUP(CONCATENATE($A807,"-",$B807,"-",$D807,"-",$F807),'Activités par classe-leçon-nat'!G:J,3,0)</f>
        <v>0</v>
      </c>
      <c r="K807" s="48" t="str">
        <f>VLOOKUP(G807,'Type Exo'!A:C,3,0)</f>
        <v>Exercice où il faut trouver la bonne réponse parmi 2 possibles</v>
      </c>
      <c r="L807" s="48"/>
      <c r="M807" s="48">
        <f>IF(NOT(ISNA(VLOOKUP(CONCATENATE($H807,"-",$G807),'Question ClasseLeçonActTyprep'!$I:$L,4,0))), VLOOKUP(CONCATENATE($H807,"-",$G807),'Question ClasseLeçonActTyprep'!$I:$L,4,0), IF(NOT(ISNA(VLOOKUP(CONCATENATE(MID($H807,1,LEN($H807)-2),"--*",$G807),'Question ClasseLeçonActTyprep'!$I:$L,4,0))), VLOOKUP(CONCATENATE(MID($H807,1,LEN($H807)-2),"--*",$G807),'Question ClasseLeçonActTyprep'!$I:$L,4,0), IF(NOT(ISNA(VLOOKUP(CONCATENATE(MID($H807,1,LEN($H807)-4),"---*",$G807),'Question ClasseLeçonActTyprep'!$I:$L,4,0))), VLOOKUP(CONCATENATE(MID($H807,1,LEN($H807)-4),"---*",$G807),'Question ClasseLeçonActTyprep'!$I:$L,4,0), IF(NOT(ISNA(VLOOKUP(CONCATENATE(MID($H807,1,LEN($H807)-5),"----*",$G807),'Question ClasseLeçonActTyprep'!$I:$L,4,0))), VLOOKUP(CONCATENATE(MID($H807,1,LEN($H807)-6),"----*",$G807),'Question ClasseLeçonActTyprep'!$I:$L,4,0), 0))))</f>
        <v>0</v>
      </c>
      <c r="N807" s="86">
        <f t="shared" si="50"/>
        <v>0</v>
      </c>
      <c r="O807"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'Exercice où il faut trouver la bonne réponse parmi 2 possibles', '0', '', 'B1', '2', 'CP', 'SO3', 'F');</v>
      </c>
    </row>
    <row r="808" spans="1:15" s="6" customFormat="1" ht="58" x14ac:dyDescent="0.35">
      <c r="A808" s="12" t="s">
        <v>77</v>
      </c>
      <c r="B808" s="85" t="s">
        <v>854</v>
      </c>
      <c r="C808" s="9" t="str">
        <f t="shared" si="48"/>
        <v>CP-SO3</v>
      </c>
      <c r="D808" s="85" t="s">
        <v>640</v>
      </c>
      <c r="E808" s="85" t="str">
        <f>VLOOKUP(D808,'Phase apprent &amp; Nature activ'!A$11:B$14,2,0)</f>
        <v>Formalisation</v>
      </c>
      <c r="F808" s="85">
        <v>2</v>
      </c>
      <c r="G808" s="85" t="s">
        <v>951</v>
      </c>
      <c r="H808" s="85" t="str">
        <f t="shared" si="49"/>
        <v>CP-SO3-F-2-B2</v>
      </c>
      <c r="I808" s="48" t="str">
        <f>CONCATENATE(VLOOKUP(CONCATENATE(A808,"-",B808,"-",D808,"-",F808),'Activités par classe-leçon-nat'!G:H,2,0)," - ",E808)</f>
        <v>Apprendre à écrire la soustraction en ligne sur des soustractions mentales assez simples (inférieur à 20) - Formalisation</v>
      </c>
      <c r="J808" s="48">
        <f>VLOOKUP(CONCATENATE($A808,"-",$B808,"-",$D808,"-",$F808),'Activités par classe-leçon-nat'!G:J,3,0)</f>
        <v>0</v>
      </c>
      <c r="K808" s="48" t="str">
        <f>VLOOKUP(G808,'Type Exo'!A:C,3,0)</f>
        <v>Exercice où il faut trouver la bonne réponse parmi 2 possibles (question alternative)</v>
      </c>
      <c r="L808" s="48"/>
      <c r="M808" s="48">
        <f>IF(NOT(ISNA(VLOOKUP(CONCATENATE($H808,"-",$G808),'Question ClasseLeçonActTyprep'!$I:$L,4,0))), VLOOKUP(CONCATENATE($H808,"-",$G808),'Question ClasseLeçonActTyprep'!$I:$L,4,0), IF(NOT(ISNA(VLOOKUP(CONCATENATE(MID($H808,1,LEN($H808)-2),"--*",$G808),'Question ClasseLeçonActTyprep'!$I:$L,4,0))), VLOOKUP(CONCATENATE(MID($H808,1,LEN($H808)-2),"--*",$G808),'Question ClasseLeçonActTyprep'!$I:$L,4,0), IF(NOT(ISNA(VLOOKUP(CONCATENATE(MID($H808,1,LEN($H808)-4),"---*",$G808),'Question ClasseLeçonActTyprep'!$I:$L,4,0))), VLOOKUP(CONCATENATE(MID($H808,1,LEN($H808)-4),"---*",$G808),'Question ClasseLeçonActTyprep'!$I:$L,4,0), IF(NOT(ISNA(VLOOKUP(CONCATENATE(MID($H808,1,LEN($H808)-5),"----*",$G808),'Question ClasseLeçonActTyprep'!$I:$L,4,0))), VLOOKUP(CONCATENATE(MID($H808,1,LEN($H808)-6),"----*",$G808),'Question ClasseLeçonActTyprep'!$I:$L,4,0), 0))))</f>
        <v>0</v>
      </c>
      <c r="N808" s="86">
        <f t="shared" si="50"/>
        <v>0</v>
      </c>
      <c r="O808"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'Exercice où il faut trouver la bonne réponse parmi 2 possibles (question alternative)', '0', '', 'B2', '2', 'CP', 'SO3', 'F');</v>
      </c>
    </row>
    <row r="809" spans="1:15" s="6" customFormat="1" ht="58" x14ac:dyDescent="0.35">
      <c r="A809" s="12" t="s">
        <v>77</v>
      </c>
      <c r="B809" s="85" t="s">
        <v>854</v>
      </c>
      <c r="C809" s="9" t="str">
        <f t="shared" si="48"/>
        <v>CP-SO3</v>
      </c>
      <c r="D809" s="85" t="s">
        <v>640</v>
      </c>
      <c r="E809" s="85" t="str">
        <f>VLOOKUP(D809,'Phase apprent &amp; Nature activ'!A$11:B$14,2,0)</f>
        <v>Formalisation</v>
      </c>
      <c r="F809" s="85">
        <v>2</v>
      </c>
      <c r="G809" s="85" t="s">
        <v>952</v>
      </c>
      <c r="H809" s="85" t="str">
        <f t="shared" si="49"/>
        <v>CP-SO3-F-2-Q1</v>
      </c>
      <c r="I809" s="48" t="str">
        <f>CONCATENATE(VLOOKUP(CONCATENATE(A809,"-",B809,"-",D809,"-",F809),'Activités par classe-leçon-nat'!G:H,2,0)," - ",E809)</f>
        <v>Apprendre à écrire la soustraction en ligne sur des soustractions mentales assez simples (inférieur à 20) - Formalisation</v>
      </c>
      <c r="J809" s="48">
        <f>VLOOKUP(CONCATENATE($A809,"-",$B809,"-",$D809,"-",$F809),'Activités par classe-leçon-nat'!G:J,3,0)</f>
        <v>0</v>
      </c>
      <c r="K809" s="48" t="str">
        <f>VLOOKUP(G809,'Type Exo'!A:C,3,0)</f>
        <v>Un exercice de type QCM</v>
      </c>
      <c r="L809" s="48"/>
      <c r="M809" s="48">
        <f>IF(NOT(ISNA(VLOOKUP(CONCATENATE($H809,"-",$G809),'Question ClasseLeçonActTyprep'!$I:$L,4,0))), VLOOKUP(CONCATENATE($H809,"-",$G809),'Question ClasseLeçonActTyprep'!$I:$L,4,0), IF(NOT(ISNA(VLOOKUP(CONCATENATE(MID($H809,1,LEN($H809)-2),"--*",$G809),'Question ClasseLeçonActTyprep'!$I:$L,4,0))), VLOOKUP(CONCATENATE(MID($H809,1,LEN($H809)-2),"--*",$G809),'Question ClasseLeçonActTyprep'!$I:$L,4,0), IF(NOT(ISNA(VLOOKUP(CONCATENATE(MID($H809,1,LEN($H809)-4),"---*",$G809),'Question ClasseLeçonActTyprep'!$I:$L,4,0))), VLOOKUP(CONCATENATE(MID($H809,1,LEN($H809)-4),"---*",$G809),'Question ClasseLeçonActTyprep'!$I:$L,4,0), IF(NOT(ISNA(VLOOKUP(CONCATENATE(MID($H809,1,LEN($H809)-5),"----*",$G809),'Question ClasseLeçonActTyprep'!$I:$L,4,0))), VLOOKUP(CONCATENATE(MID($H809,1,LEN($H809)-6),"----*",$G809),'Question ClasseLeçonActTyprep'!$I:$L,4,0), 0))))</f>
        <v>0</v>
      </c>
      <c r="N809" s="86">
        <f t="shared" si="50"/>
        <v>0</v>
      </c>
      <c r="O809"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'Un exercice de type QCM', '0', '', 'Q1', '2', 'CP', 'SO3', 'F');</v>
      </c>
    </row>
    <row r="810" spans="1:15" s="6" customFormat="1" ht="58" x14ac:dyDescent="0.35">
      <c r="A810" s="12" t="s">
        <v>77</v>
      </c>
      <c r="B810" s="85" t="s">
        <v>854</v>
      </c>
      <c r="C810" s="9" t="str">
        <f t="shared" si="48"/>
        <v>CP-SO3</v>
      </c>
      <c r="D810" s="85" t="s">
        <v>640</v>
      </c>
      <c r="E810" s="85" t="str">
        <f>VLOOKUP(D810,'Phase apprent &amp; Nature activ'!A$11:B$14,2,0)</f>
        <v>Formalisation</v>
      </c>
      <c r="F810" s="85">
        <v>2</v>
      </c>
      <c r="G810" s="85" t="s">
        <v>953</v>
      </c>
      <c r="H810" s="85" t="str">
        <f t="shared" si="49"/>
        <v>CP-SO3-F-2-Q2</v>
      </c>
      <c r="I810" s="48" t="str">
        <f>CONCATENATE(VLOOKUP(CONCATENATE(A810,"-",B810,"-",D810,"-",F810),'Activités par classe-leçon-nat'!G:H,2,0)," - ",E810)</f>
        <v>Apprendre à écrire la soustraction en ligne sur des soustractions mentales assez simples (inférieur à 20) - Formalisation</v>
      </c>
      <c r="J810" s="48">
        <f>VLOOKUP(CONCATENATE($A810,"-",$B810,"-",$D810,"-",$F810),'Activités par classe-leçon-nat'!G:J,3,0)</f>
        <v>0</v>
      </c>
      <c r="K810" s="48" t="str">
        <f>VLOOKUP(G810,'Type Exo'!A:C,3,0)</f>
        <v>Un exercice de type QCM (question alternative / trouver l'intrus)</v>
      </c>
      <c r="L810" s="48"/>
      <c r="M810" s="48">
        <f>IF(NOT(ISNA(VLOOKUP(CONCATENATE($H810,"-",$G810),'Question ClasseLeçonActTyprep'!$I:$L,4,0))), VLOOKUP(CONCATENATE($H810,"-",$G810),'Question ClasseLeçonActTyprep'!$I:$L,4,0), IF(NOT(ISNA(VLOOKUP(CONCATENATE(MID($H810,1,LEN($H810)-2),"--*",$G810),'Question ClasseLeçonActTyprep'!$I:$L,4,0))), VLOOKUP(CONCATENATE(MID($H810,1,LEN($H810)-2),"--*",$G810),'Question ClasseLeçonActTyprep'!$I:$L,4,0), IF(NOT(ISNA(VLOOKUP(CONCATENATE(MID($H810,1,LEN($H810)-4),"---*",$G810),'Question ClasseLeçonActTyprep'!$I:$L,4,0))), VLOOKUP(CONCATENATE(MID($H810,1,LEN($H810)-4),"---*",$G810),'Question ClasseLeçonActTyprep'!$I:$L,4,0), IF(NOT(ISNA(VLOOKUP(CONCATENATE(MID($H810,1,LEN($H810)-5),"----*",$G810),'Question ClasseLeçonActTyprep'!$I:$L,4,0))), VLOOKUP(CONCATENATE(MID($H810,1,LEN($H810)-6),"----*",$G810),'Question ClasseLeçonActTyprep'!$I:$L,4,0), 0))))</f>
        <v>0</v>
      </c>
      <c r="N810" s="86">
        <f t="shared" si="50"/>
        <v>0</v>
      </c>
      <c r="O810"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'Un exercice de type QCM (question alternative / trouver l''intrus)', '0', '', 'Q2', '2', 'CP', 'SO3', 'F');</v>
      </c>
    </row>
    <row r="811" spans="1:15" s="6" customFormat="1" ht="58" x14ac:dyDescent="0.35">
      <c r="A811" s="12" t="s">
        <v>77</v>
      </c>
      <c r="B811" s="85" t="s">
        <v>854</v>
      </c>
      <c r="C811" s="9" t="str">
        <f t="shared" si="48"/>
        <v>CP-SO3</v>
      </c>
      <c r="D811" s="85" t="s">
        <v>640</v>
      </c>
      <c r="E811" s="85" t="str">
        <f>VLOOKUP(D811,'Phase apprent &amp; Nature activ'!A$11:B$14,2,0)</f>
        <v>Formalisation</v>
      </c>
      <c r="F811" s="85">
        <v>2</v>
      </c>
      <c r="G811" s="85" t="s">
        <v>628</v>
      </c>
      <c r="H811" s="85" t="str">
        <f t="shared" si="49"/>
        <v>CP-SO3-F-2-P</v>
      </c>
      <c r="I811" s="48" t="str">
        <f>CONCATENATE(VLOOKUP(CONCATENATE(A811,"-",B811,"-",D811,"-",F811),'Activités par classe-leçon-nat'!G:H,2,0)," - ",E811)</f>
        <v>Apprendre à écrire la soustraction en ligne sur des soustractions mentales assez simples (inférieur à 20) - Formalisation</v>
      </c>
      <c r="J811" s="48">
        <f>VLOOKUP(CONCATENATE($A811,"-",$B811,"-",$D811,"-",$F811),'Activités par classe-leçon-nat'!G:J,3,0)</f>
        <v>0</v>
      </c>
      <c r="K811" s="48" t="str">
        <f>VLOOKUP(G811,'Type Exo'!A:C,3,0)</f>
        <v>Un exercice où il faut relier des items entre eux par paire</v>
      </c>
      <c r="L811" s="48"/>
      <c r="M811" s="48">
        <f>IF(NOT(ISNA(VLOOKUP(CONCATENATE($H811,"-",$G811),'Question ClasseLeçonActTyprep'!$I:$L,4,0))), VLOOKUP(CONCATENATE($H811,"-",$G811),'Question ClasseLeçonActTyprep'!$I:$L,4,0), IF(NOT(ISNA(VLOOKUP(CONCATENATE(MID($H811,1,LEN($H811)-2),"--*",$G811),'Question ClasseLeçonActTyprep'!$I:$L,4,0))), VLOOKUP(CONCATENATE(MID($H811,1,LEN($H811)-2),"--*",$G811),'Question ClasseLeçonActTyprep'!$I:$L,4,0), IF(NOT(ISNA(VLOOKUP(CONCATENATE(MID($H811,1,LEN($H811)-4),"---*",$G811),'Question ClasseLeçonActTyprep'!$I:$L,4,0))), VLOOKUP(CONCATENATE(MID($H811,1,LEN($H811)-4),"---*",$G811),'Question ClasseLeçonActTyprep'!$I:$L,4,0), IF(NOT(ISNA(VLOOKUP(CONCATENATE(MID($H811,1,LEN($H811)-5),"----*",$G811),'Question ClasseLeçonActTyprep'!$I:$L,4,0))), VLOOKUP(CONCATENATE(MID($H811,1,LEN($H811)-6),"----*",$G811),'Question ClasseLeçonActTyprep'!$I:$L,4,0), 0))))</f>
        <v>0</v>
      </c>
      <c r="N811" s="86">
        <f t="shared" si="50"/>
        <v>0</v>
      </c>
      <c r="O811" s="93" t="str">
        <f t="shared" si="51"/>
        <v>INSERT INTO `activite_clnt` (nom, description, objectif, consigne, typrep, num_activite, fk_classe_id, fk_lesson_id, fk_natureactiv_id) VALUES ('Apprendre à écrire la soustraction en ligne sur des soustractions mentales assez simples (inférieur à 20) - Formalisation', 'Un exercice où il faut relier des items entre eux par paire', '0', '', 'P', '2', 'CP', 'SO3', 'F');</v>
      </c>
    </row>
    <row r="812" spans="1:15" s="6" customFormat="1" ht="58" x14ac:dyDescent="0.35">
      <c r="A812" s="12" t="s">
        <v>77</v>
      </c>
      <c r="B812" s="85" t="s">
        <v>854</v>
      </c>
      <c r="C812" s="9" t="str">
        <f t="shared" si="48"/>
        <v>CP-SO3</v>
      </c>
      <c r="D812" s="85" t="s">
        <v>640</v>
      </c>
      <c r="E812" s="85" t="str">
        <f>VLOOKUP(D812,'Phase apprent &amp; Nature activ'!A$11:B$14,2,0)</f>
        <v>Formalisation</v>
      </c>
      <c r="F812" s="85">
        <v>3</v>
      </c>
      <c r="G812" s="85" t="s">
        <v>87</v>
      </c>
      <c r="H812" s="85" t="str">
        <f t="shared" si="49"/>
        <v>CP-SO3-F-3-M</v>
      </c>
      <c r="I812" s="48" t="str">
        <f>CONCATENATE(VLOOKUP(CONCATENATE(A812,"-",B812,"-",D812,"-",F812),'Activités par classe-leçon-nat'!G:H,2,0)," - ",E812)</f>
        <v>Apprendre à écrire la soustraction en ligne sur des soustractions mentales moyennes (inférieur à 50) - Formalisation</v>
      </c>
      <c r="J812" s="48">
        <f>VLOOKUP(CONCATENATE($A812,"-",$B812,"-",$D812,"-",$F812),'Activités par classe-leçon-nat'!G:J,3,0)</f>
        <v>0</v>
      </c>
      <c r="K812" s="48" t="str">
        <f>VLOOKUP(G812,'Type Exo'!A:C,3,0)</f>
        <v>Un exercice de type Memory</v>
      </c>
      <c r="L812" s="48"/>
      <c r="M812" s="48">
        <f>IF(NOT(ISNA(VLOOKUP(CONCATENATE($H812,"-",$G812),'Question ClasseLeçonActTyprep'!$I:$L,4,0))), VLOOKUP(CONCATENATE($H812,"-",$G812),'Question ClasseLeçonActTyprep'!$I:$L,4,0), IF(NOT(ISNA(VLOOKUP(CONCATENATE(MID($H812,1,LEN($H812)-2),"--*",$G812),'Question ClasseLeçonActTyprep'!$I:$L,4,0))), VLOOKUP(CONCATENATE(MID($H812,1,LEN($H812)-2),"--*",$G812),'Question ClasseLeçonActTyprep'!$I:$L,4,0), IF(NOT(ISNA(VLOOKUP(CONCATENATE(MID($H812,1,LEN($H812)-4),"---*",$G812),'Question ClasseLeçonActTyprep'!$I:$L,4,0))), VLOOKUP(CONCATENATE(MID($H812,1,LEN($H812)-4),"---*",$G812),'Question ClasseLeçonActTyprep'!$I:$L,4,0), IF(NOT(ISNA(VLOOKUP(CONCATENATE(MID($H812,1,LEN($H812)-5),"----*",$G812),'Question ClasseLeçonActTyprep'!$I:$L,4,0))), VLOOKUP(CONCATENATE(MID($H812,1,LEN($H812)-6),"----*",$G812),'Question ClasseLeçonActTyprep'!$I:$L,4,0), 0))))</f>
        <v>0</v>
      </c>
      <c r="N812" s="86">
        <f t="shared" si="50"/>
        <v>0</v>
      </c>
      <c r="O812" s="93" t="str">
        <f t="shared" si="51"/>
        <v>INSERT INTO `activite_clnt` (nom, description, objectif, consigne, typrep, num_activite, fk_classe_id, fk_lesson_id, fk_natureactiv_id) VALUES ('Apprendre à écrire la soustraction en ligne sur des soustractions mentales moyennes (inférieur à 50) - Formalisation', 'Un exercice de type Memory', '0', '', 'M', '3', 'CP', 'SO3', 'F');</v>
      </c>
    </row>
    <row r="813" spans="1:15" s="6" customFormat="1" ht="43.5" x14ac:dyDescent="0.35">
      <c r="A813" s="12" t="s">
        <v>77</v>
      </c>
      <c r="B813" s="85" t="s">
        <v>854</v>
      </c>
      <c r="C813" s="9" t="str">
        <f t="shared" si="48"/>
        <v>CP-SO3</v>
      </c>
      <c r="D813" s="85" t="s">
        <v>640</v>
      </c>
      <c r="E813" s="85" t="str">
        <f>VLOOKUP(D813,'Phase apprent &amp; Nature activ'!A$11:B$14,2,0)</f>
        <v>Formalisation</v>
      </c>
      <c r="F813" s="85">
        <v>3</v>
      </c>
      <c r="G813" s="85" t="s">
        <v>835</v>
      </c>
      <c r="H813" s="85" t="str">
        <f t="shared" si="49"/>
        <v>CP-SO3-F-3-T</v>
      </c>
      <c r="I813" s="48" t="str">
        <f>CONCATENATE(VLOOKUP(CONCATENATE(A813,"-",B813,"-",D813,"-",F813),'Activités par classe-leçon-nat'!G:H,2,0)," - ",E813)</f>
        <v>Apprendre à écrire la soustraction en ligne sur des soustractions mentales moyennes (inférieur à 50) - Formalisation</v>
      </c>
      <c r="J813" s="48">
        <f>VLOOKUP(CONCATENATE($A813,"-",$B813,"-",$D813,"-",$F813),'Activités par classe-leçon-nat'!G:J,3,0)</f>
        <v>0</v>
      </c>
      <c r="K813" s="48" t="str">
        <f>VLOOKUP(G813,'Type Exo'!A:C,3,0)</f>
        <v>Un exercice à trous</v>
      </c>
      <c r="L813" s="48"/>
      <c r="M813" s="48">
        <f>IF(NOT(ISNA(VLOOKUP(CONCATENATE($H813,"-",$G813),'Question ClasseLeçonActTyprep'!$I:$L,4,0))), VLOOKUP(CONCATENATE($H813,"-",$G813),'Question ClasseLeçonActTyprep'!$I:$L,4,0), IF(NOT(ISNA(VLOOKUP(CONCATENATE(MID($H813,1,LEN($H813)-2),"--*",$G813),'Question ClasseLeçonActTyprep'!$I:$L,4,0))), VLOOKUP(CONCATENATE(MID($H813,1,LEN($H813)-2),"--*",$G813),'Question ClasseLeçonActTyprep'!$I:$L,4,0), IF(NOT(ISNA(VLOOKUP(CONCATENATE(MID($H813,1,LEN($H813)-4),"---*",$G813),'Question ClasseLeçonActTyprep'!$I:$L,4,0))), VLOOKUP(CONCATENATE(MID($H813,1,LEN($H813)-4),"---*",$G813),'Question ClasseLeçonActTyprep'!$I:$L,4,0), IF(NOT(ISNA(VLOOKUP(CONCATENATE(MID($H813,1,LEN($H813)-5),"----*",$G813),'Question ClasseLeçonActTyprep'!$I:$L,4,0))), VLOOKUP(CONCATENATE(MID($H813,1,LEN($H813)-6),"----*",$G813),'Question ClasseLeçonActTyprep'!$I:$L,4,0), 0))))</f>
        <v>0</v>
      </c>
      <c r="N813" s="86">
        <f t="shared" si="50"/>
        <v>0</v>
      </c>
      <c r="O813" s="93" t="str">
        <f t="shared" si="51"/>
        <v>INSERT INTO `activite_clnt` (nom, description, objectif, consigne, typrep, num_activite, fk_classe_id, fk_lesson_id, fk_natureactiv_id) VALUES ('Apprendre à écrire la soustraction en ligne sur des soustractions mentales moyennes (inférieur à 50) - Formalisation', 'Un exercice à trous', '0', '', 'T', '3', 'CP', 'SO3', 'F');</v>
      </c>
    </row>
    <row r="814" spans="1:15" s="6" customFormat="1" ht="58" x14ac:dyDescent="0.35">
      <c r="A814" s="12" t="s">
        <v>77</v>
      </c>
      <c r="B814" s="85" t="s">
        <v>854</v>
      </c>
      <c r="C814" s="9" t="str">
        <f t="shared" si="48"/>
        <v>CP-SO3</v>
      </c>
      <c r="D814" s="85" t="s">
        <v>640</v>
      </c>
      <c r="E814" s="85" t="str">
        <f>VLOOKUP(D814,'Phase apprent &amp; Nature activ'!A$11:B$14,2,0)</f>
        <v>Formalisation</v>
      </c>
      <c r="F814" s="85">
        <v>3</v>
      </c>
      <c r="G814" s="85" t="s">
        <v>735</v>
      </c>
      <c r="H814" s="85" t="str">
        <f t="shared" si="49"/>
        <v>CP-SO3-F-3-B1</v>
      </c>
      <c r="I814" s="48" t="str">
        <f>CONCATENATE(VLOOKUP(CONCATENATE(A814,"-",B814,"-",D814,"-",F814),'Activités par classe-leçon-nat'!G:H,2,0)," - ",E814)</f>
        <v>Apprendre à écrire la soustraction en ligne sur des soustractions mentales moyennes (inférieur à 50) - Formalisation</v>
      </c>
      <c r="J814" s="48">
        <f>VLOOKUP(CONCATENATE($A814,"-",$B814,"-",$D814,"-",$F814),'Activités par classe-leçon-nat'!G:J,3,0)</f>
        <v>0</v>
      </c>
      <c r="K814" s="48" t="str">
        <f>VLOOKUP(G814,'Type Exo'!A:C,3,0)</f>
        <v>Exercice où il faut trouver la bonne réponse parmi 2 possibles</v>
      </c>
      <c r="L814" s="48"/>
      <c r="M814" s="48">
        <f>IF(NOT(ISNA(VLOOKUP(CONCATENATE($H814,"-",$G814),'Question ClasseLeçonActTyprep'!$I:$L,4,0))), VLOOKUP(CONCATENATE($H814,"-",$G814),'Question ClasseLeçonActTyprep'!$I:$L,4,0), IF(NOT(ISNA(VLOOKUP(CONCATENATE(MID($H814,1,LEN($H814)-2),"--*",$G814),'Question ClasseLeçonActTyprep'!$I:$L,4,0))), VLOOKUP(CONCATENATE(MID($H814,1,LEN($H814)-2),"--*",$G814),'Question ClasseLeçonActTyprep'!$I:$L,4,0), IF(NOT(ISNA(VLOOKUP(CONCATENATE(MID($H814,1,LEN($H814)-4),"---*",$G814),'Question ClasseLeçonActTyprep'!$I:$L,4,0))), VLOOKUP(CONCATENATE(MID($H814,1,LEN($H814)-4),"---*",$G814),'Question ClasseLeçonActTyprep'!$I:$L,4,0), IF(NOT(ISNA(VLOOKUP(CONCATENATE(MID($H814,1,LEN($H814)-5),"----*",$G814),'Question ClasseLeçonActTyprep'!$I:$L,4,0))), VLOOKUP(CONCATENATE(MID($H814,1,LEN($H814)-6),"----*",$G814),'Question ClasseLeçonActTyprep'!$I:$L,4,0), 0))))</f>
        <v>0</v>
      </c>
      <c r="N814" s="86">
        <f t="shared" si="50"/>
        <v>0</v>
      </c>
      <c r="O814" s="93" t="str">
        <f t="shared" si="51"/>
        <v>INSERT INTO `activite_clnt` (nom, description, objectif, consigne, typrep, num_activite, fk_classe_id, fk_lesson_id, fk_natureactiv_id) VALUES ('Apprendre à écrire la soustraction en ligne sur des soustractions mentales moyennes (inférieur à 50) - Formalisation', 'Exercice où il faut trouver la bonne réponse parmi 2 possibles', '0', '', 'B1', '3', 'CP', 'SO3', 'F');</v>
      </c>
    </row>
    <row r="815" spans="1:15" s="6" customFormat="1" ht="58" x14ac:dyDescent="0.35">
      <c r="A815" s="12" t="s">
        <v>77</v>
      </c>
      <c r="B815" s="85" t="s">
        <v>854</v>
      </c>
      <c r="C815" s="9" t="str">
        <f t="shared" si="48"/>
        <v>CP-SO3</v>
      </c>
      <c r="D815" s="85" t="s">
        <v>640</v>
      </c>
      <c r="E815" s="85" t="str">
        <f>VLOOKUP(D815,'Phase apprent &amp; Nature activ'!A$11:B$14,2,0)</f>
        <v>Formalisation</v>
      </c>
      <c r="F815" s="85">
        <v>3</v>
      </c>
      <c r="G815" s="85" t="s">
        <v>951</v>
      </c>
      <c r="H815" s="85" t="str">
        <f t="shared" si="49"/>
        <v>CP-SO3-F-3-B2</v>
      </c>
      <c r="I815" s="48" t="str">
        <f>CONCATENATE(VLOOKUP(CONCATENATE(A815,"-",B815,"-",D815,"-",F815),'Activités par classe-leçon-nat'!G:H,2,0)," - ",E815)</f>
        <v>Apprendre à écrire la soustraction en ligne sur des soustractions mentales moyennes (inférieur à 50) - Formalisation</v>
      </c>
      <c r="J815" s="48">
        <f>VLOOKUP(CONCATENATE($A815,"-",$B815,"-",$D815,"-",$F815),'Activités par classe-leçon-nat'!G:J,3,0)</f>
        <v>0</v>
      </c>
      <c r="K815" s="48" t="str">
        <f>VLOOKUP(G815,'Type Exo'!A:C,3,0)</f>
        <v>Exercice où il faut trouver la bonne réponse parmi 2 possibles (question alternative)</v>
      </c>
      <c r="L815" s="48"/>
      <c r="M815" s="48">
        <f>IF(NOT(ISNA(VLOOKUP(CONCATENATE($H815,"-",$G815),'Question ClasseLeçonActTyprep'!$I:$L,4,0))), VLOOKUP(CONCATENATE($H815,"-",$G815),'Question ClasseLeçonActTyprep'!$I:$L,4,0), IF(NOT(ISNA(VLOOKUP(CONCATENATE(MID($H815,1,LEN($H815)-2),"--*",$G815),'Question ClasseLeçonActTyprep'!$I:$L,4,0))), VLOOKUP(CONCATENATE(MID($H815,1,LEN($H815)-2),"--*",$G815),'Question ClasseLeçonActTyprep'!$I:$L,4,0), IF(NOT(ISNA(VLOOKUP(CONCATENATE(MID($H815,1,LEN($H815)-4),"---*",$G815),'Question ClasseLeçonActTyprep'!$I:$L,4,0))), VLOOKUP(CONCATENATE(MID($H815,1,LEN($H815)-4),"---*",$G815),'Question ClasseLeçonActTyprep'!$I:$L,4,0), IF(NOT(ISNA(VLOOKUP(CONCATENATE(MID($H815,1,LEN($H815)-5),"----*",$G815),'Question ClasseLeçonActTyprep'!$I:$L,4,0))), VLOOKUP(CONCATENATE(MID($H815,1,LEN($H815)-6),"----*",$G815),'Question ClasseLeçonActTyprep'!$I:$L,4,0), 0))))</f>
        <v>0</v>
      </c>
      <c r="N815" s="86">
        <f t="shared" si="50"/>
        <v>0</v>
      </c>
      <c r="O815" s="93" t="str">
        <f t="shared" si="51"/>
        <v>INSERT INTO `activite_clnt` (nom, description, objectif, consigne, typrep, num_activite, fk_classe_id, fk_lesson_id, fk_natureactiv_id) VALUES ('Apprendre à écrire la soustraction en ligne sur des soustractions mentales moyennes (inférieur à 50) - Formalisation', 'Exercice où il faut trouver la bonne réponse parmi 2 possibles (question alternative)', '0', '', 'B2', '3', 'CP', 'SO3', 'F');</v>
      </c>
    </row>
    <row r="816" spans="1:15" s="6" customFormat="1" ht="43.5" x14ac:dyDescent="0.35">
      <c r="A816" s="12" t="s">
        <v>77</v>
      </c>
      <c r="B816" s="85" t="s">
        <v>854</v>
      </c>
      <c r="C816" s="9" t="str">
        <f t="shared" si="48"/>
        <v>CP-SO3</v>
      </c>
      <c r="D816" s="85" t="s">
        <v>640</v>
      </c>
      <c r="E816" s="85" t="str">
        <f>VLOOKUP(D816,'Phase apprent &amp; Nature activ'!A$11:B$14,2,0)</f>
        <v>Formalisation</v>
      </c>
      <c r="F816" s="85">
        <v>3</v>
      </c>
      <c r="G816" s="85" t="s">
        <v>952</v>
      </c>
      <c r="H816" s="85" t="str">
        <f t="shared" si="49"/>
        <v>CP-SO3-F-3-Q1</v>
      </c>
      <c r="I816" s="48" t="str">
        <f>CONCATENATE(VLOOKUP(CONCATENATE(A816,"-",B816,"-",D816,"-",F816),'Activités par classe-leçon-nat'!G:H,2,0)," - ",E816)</f>
        <v>Apprendre à écrire la soustraction en ligne sur des soustractions mentales moyennes (inférieur à 50) - Formalisation</v>
      </c>
      <c r="J816" s="48">
        <f>VLOOKUP(CONCATENATE($A816,"-",$B816,"-",$D816,"-",$F816),'Activités par classe-leçon-nat'!G:J,3,0)</f>
        <v>0</v>
      </c>
      <c r="K816" s="48" t="str">
        <f>VLOOKUP(G816,'Type Exo'!A:C,3,0)</f>
        <v>Un exercice de type QCM</v>
      </c>
      <c r="L816" s="48"/>
      <c r="M816" s="48">
        <f>IF(NOT(ISNA(VLOOKUP(CONCATENATE($H816,"-",$G816),'Question ClasseLeçonActTyprep'!$I:$L,4,0))), VLOOKUP(CONCATENATE($H816,"-",$G816),'Question ClasseLeçonActTyprep'!$I:$L,4,0), IF(NOT(ISNA(VLOOKUP(CONCATENATE(MID($H816,1,LEN($H816)-2),"--*",$G816),'Question ClasseLeçonActTyprep'!$I:$L,4,0))), VLOOKUP(CONCATENATE(MID($H816,1,LEN($H816)-2),"--*",$G816),'Question ClasseLeçonActTyprep'!$I:$L,4,0), IF(NOT(ISNA(VLOOKUP(CONCATENATE(MID($H816,1,LEN($H816)-4),"---*",$G816),'Question ClasseLeçonActTyprep'!$I:$L,4,0))), VLOOKUP(CONCATENATE(MID($H816,1,LEN($H816)-4),"---*",$G816),'Question ClasseLeçonActTyprep'!$I:$L,4,0), IF(NOT(ISNA(VLOOKUP(CONCATENATE(MID($H816,1,LEN($H816)-5),"----*",$G816),'Question ClasseLeçonActTyprep'!$I:$L,4,0))), VLOOKUP(CONCATENATE(MID($H816,1,LEN($H816)-6),"----*",$G816),'Question ClasseLeçonActTyprep'!$I:$L,4,0), 0))))</f>
        <v>0</v>
      </c>
      <c r="N816" s="86">
        <f t="shared" si="50"/>
        <v>0</v>
      </c>
      <c r="O816" s="93" t="str">
        <f t="shared" si="51"/>
        <v>INSERT INTO `activite_clnt` (nom, description, objectif, consigne, typrep, num_activite, fk_classe_id, fk_lesson_id, fk_natureactiv_id) VALUES ('Apprendre à écrire la soustraction en ligne sur des soustractions mentales moyennes (inférieur à 50) - Formalisation', 'Un exercice de type QCM', '0', '', 'Q1', '3', 'CP', 'SO3', 'F');</v>
      </c>
    </row>
    <row r="817" spans="1:15" s="6" customFormat="1" ht="58" x14ac:dyDescent="0.35">
      <c r="A817" s="12" t="s">
        <v>77</v>
      </c>
      <c r="B817" s="85" t="s">
        <v>854</v>
      </c>
      <c r="C817" s="9" t="str">
        <f t="shared" si="48"/>
        <v>CP-SO3</v>
      </c>
      <c r="D817" s="85" t="s">
        <v>640</v>
      </c>
      <c r="E817" s="85" t="str">
        <f>VLOOKUP(D817,'Phase apprent &amp; Nature activ'!A$11:B$14,2,0)</f>
        <v>Formalisation</v>
      </c>
      <c r="F817" s="85">
        <v>3</v>
      </c>
      <c r="G817" s="85" t="s">
        <v>953</v>
      </c>
      <c r="H817" s="85" t="str">
        <f t="shared" si="49"/>
        <v>CP-SO3-F-3-Q2</v>
      </c>
      <c r="I817" s="48" t="str">
        <f>CONCATENATE(VLOOKUP(CONCATENATE(A817,"-",B817,"-",D817,"-",F817),'Activités par classe-leçon-nat'!G:H,2,0)," - ",E817)</f>
        <v>Apprendre à écrire la soustraction en ligne sur des soustractions mentales moyennes (inférieur à 50) - Formalisation</v>
      </c>
      <c r="J817" s="48">
        <f>VLOOKUP(CONCATENATE($A817,"-",$B817,"-",$D817,"-",$F817),'Activités par classe-leçon-nat'!G:J,3,0)</f>
        <v>0</v>
      </c>
      <c r="K817" s="48" t="str">
        <f>VLOOKUP(G817,'Type Exo'!A:C,3,0)</f>
        <v>Un exercice de type QCM (question alternative / trouver l'intrus)</v>
      </c>
      <c r="L817" s="48"/>
      <c r="M817" s="48">
        <f>IF(NOT(ISNA(VLOOKUP(CONCATENATE($H817,"-",$G817),'Question ClasseLeçonActTyprep'!$I:$L,4,0))), VLOOKUP(CONCATENATE($H817,"-",$G817),'Question ClasseLeçonActTyprep'!$I:$L,4,0), IF(NOT(ISNA(VLOOKUP(CONCATENATE(MID($H817,1,LEN($H817)-2),"--*",$G817),'Question ClasseLeçonActTyprep'!$I:$L,4,0))), VLOOKUP(CONCATENATE(MID($H817,1,LEN($H817)-2),"--*",$G817),'Question ClasseLeçonActTyprep'!$I:$L,4,0), IF(NOT(ISNA(VLOOKUP(CONCATENATE(MID($H817,1,LEN($H817)-4),"---*",$G817),'Question ClasseLeçonActTyprep'!$I:$L,4,0))), VLOOKUP(CONCATENATE(MID($H817,1,LEN($H817)-4),"---*",$G817),'Question ClasseLeçonActTyprep'!$I:$L,4,0), IF(NOT(ISNA(VLOOKUP(CONCATENATE(MID($H817,1,LEN($H817)-5),"----*",$G817),'Question ClasseLeçonActTyprep'!$I:$L,4,0))), VLOOKUP(CONCATENATE(MID($H817,1,LEN($H817)-6),"----*",$G817),'Question ClasseLeçonActTyprep'!$I:$L,4,0), 0))))</f>
        <v>0</v>
      </c>
      <c r="N817" s="86">
        <f t="shared" si="50"/>
        <v>0</v>
      </c>
      <c r="O817" s="93" t="str">
        <f t="shared" si="51"/>
        <v>INSERT INTO `activite_clnt` (nom, description, objectif, consigne, typrep, num_activite, fk_classe_id, fk_lesson_id, fk_natureactiv_id) VALUES ('Apprendre à écrire la soustraction en ligne sur des soustractions mentales moyennes (inférieur à 50) - Formalisation', 'Un exercice de type QCM (question alternative / trouver l''intrus)', '0', '', 'Q2', '3', 'CP', 'SO3', 'F');</v>
      </c>
    </row>
    <row r="818" spans="1:15" s="6" customFormat="1" ht="58" x14ac:dyDescent="0.35">
      <c r="A818" s="12" t="s">
        <v>77</v>
      </c>
      <c r="B818" s="85" t="s">
        <v>854</v>
      </c>
      <c r="C818" s="9" t="str">
        <f t="shared" si="48"/>
        <v>CP-SO3</v>
      </c>
      <c r="D818" s="85" t="s">
        <v>640</v>
      </c>
      <c r="E818" s="85" t="str">
        <f>VLOOKUP(D818,'Phase apprent &amp; Nature activ'!A$11:B$14,2,0)</f>
        <v>Formalisation</v>
      </c>
      <c r="F818" s="85">
        <v>3</v>
      </c>
      <c r="G818" s="85" t="s">
        <v>628</v>
      </c>
      <c r="H818" s="85" t="str">
        <f t="shared" si="49"/>
        <v>CP-SO3-F-3-P</v>
      </c>
      <c r="I818" s="48" t="str">
        <f>CONCATENATE(VLOOKUP(CONCATENATE(A818,"-",B818,"-",D818,"-",F818),'Activités par classe-leçon-nat'!G:H,2,0)," - ",E818)</f>
        <v>Apprendre à écrire la soustraction en ligne sur des soustractions mentales moyennes (inférieur à 50) - Formalisation</v>
      </c>
      <c r="J818" s="48">
        <f>VLOOKUP(CONCATENATE($A818,"-",$B818,"-",$D818,"-",$F818),'Activités par classe-leçon-nat'!G:J,3,0)</f>
        <v>0</v>
      </c>
      <c r="K818" s="48" t="str">
        <f>VLOOKUP(G818,'Type Exo'!A:C,3,0)</f>
        <v>Un exercice où il faut relier des items entre eux par paire</v>
      </c>
      <c r="L818" s="48"/>
      <c r="M818" s="48">
        <f>IF(NOT(ISNA(VLOOKUP(CONCATENATE($H818,"-",$G818),'Question ClasseLeçonActTyprep'!$I:$L,4,0))), VLOOKUP(CONCATENATE($H818,"-",$G818),'Question ClasseLeçonActTyprep'!$I:$L,4,0), IF(NOT(ISNA(VLOOKUP(CONCATENATE(MID($H818,1,LEN($H818)-2),"--*",$G818),'Question ClasseLeçonActTyprep'!$I:$L,4,0))), VLOOKUP(CONCATENATE(MID($H818,1,LEN($H818)-2),"--*",$G818),'Question ClasseLeçonActTyprep'!$I:$L,4,0), IF(NOT(ISNA(VLOOKUP(CONCATENATE(MID($H818,1,LEN($H818)-4),"---*",$G818),'Question ClasseLeçonActTyprep'!$I:$L,4,0))), VLOOKUP(CONCATENATE(MID($H818,1,LEN($H818)-4),"---*",$G818),'Question ClasseLeçonActTyprep'!$I:$L,4,0), IF(NOT(ISNA(VLOOKUP(CONCATENATE(MID($H818,1,LEN($H818)-5),"----*",$G818),'Question ClasseLeçonActTyprep'!$I:$L,4,0))), VLOOKUP(CONCATENATE(MID($H818,1,LEN($H818)-6),"----*",$G818),'Question ClasseLeçonActTyprep'!$I:$L,4,0), 0))))</f>
        <v>0</v>
      </c>
      <c r="N818" s="86">
        <f t="shared" si="50"/>
        <v>0</v>
      </c>
      <c r="O818" s="93" t="str">
        <f t="shared" si="51"/>
        <v>INSERT INTO `activite_clnt` (nom, description, objectif, consigne, typrep, num_activite, fk_classe_id, fk_lesson_id, fk_natureactiv_id) VALUES ('Apprendre à écrire la soustraction en ligne sur des soustractions mentales moyennes (inférieur à 50) - Formalisation', 'Un exercice où il faut relier des items entre eux par paire', '0', '', 'P', '3', 'CP', 'SO3', 'F');</v>
      </c>
    </row>
    <row r="819" spans="1:15" s="6" customFormat="1" ht="58" x14ac:dyDescent="0.35">
      <c r="A819" s="12" t="s">
        <v>77</v>
      </c>
      <c r="B819" s="85" t="s">
        <v>854</v>
      </c>
      <c r="C819" s="9" t="str">
        <f t="shared" si="48"/>
        <v>CP-SO3</v>
      </c>
      <c r="D819" s="85" t="s">
        <v>640</v>
      </c>
      <c r="E819" s="85" t="str">
        <f>VLOOKUP(D819,'Phase apprent &amp; Nature activ'!A$11:B$14,2,0)</f>
        <v>Formalisation</v>
      </c>
      <c r="F819" s="85">
        <v>4</v>
      </c>
      <c r="G819" s="85" t="s">
        <v>87</v>
      </c>
      <c r="H819" s="85" t="str">
        <f t="shared" si="49"/>
        <v>CP-SO3-F-4-M</v>
      </c>
      <c r="I819" s="48" t="str">
        <f>CONCATENATE(VLOOKUP(CONCATENATE(A819,"-",B819,"-",D819,"-",F819),'Activités par classe-leçon-nat'!G:H,2,0)," - ",E819)</f>
        <v>Apprendre à écrire la soustraction en ligne sur des soustractions mentales complexes (inférieur à 100) - Formalisation</v>
      </c>
      <c r="J819" s="48">
        <f>VLOOKUP(CONCATENATE($A819,"-",$B819,"-",$D819,"-",$F819),'Activités par classe-leçon-nat'!G:J,3,0)</f>
        <v>0</v>
      </c>
      <c r="K819" s="48" t="str">
        <f>VLOOKUP(G819,'Type Exo'!A:C,3,0)</f>
        <v>Un exercice de type Memory</v>
      </c>
      <c r="L819" s="48"/>
      <c r="M819" s="48">
        <f>IF(NOT(ISNA(VLOOKUP(CONCATENATE($H819,"-",$G819),'Question ClasseLeçonActTyprep'!$I:$L,4,0))), VLOOKUP(CONCATENATE($H819,"-",$G819),'Question ClasseLeçonActTyprep'!$I:$L,4,0), IF(NOT(ISNA(VLOOKUP(CONCATENATE(MID($H819,1,LEN($H819)-2),"--*",$G819),'Question ClasseLeçonActTyprep'!$I:$L,4,0))), VLOOKUP(CONCATENATE(MID($H819,1,LEN($H819)-2),"--*",$G819),'Question ClasseLeçonActTyprep'!$I:$L,4,0), IF(NOT(ISNA(VLOOKUP(CONCATENATE(MID($H819,1,LEN($H819)-4),"---*",$G819),'Question ClasseLeçonActTyprep'!$I:$L,4,0))), VLOOKUP(CONCATENATE(MID($H819,1,LEN($H819)-4),"---*",$G819),'Question ClasseLeçonActTyprep'!$I:$L,4,0), IF(NOT(ISNA(VLOOKUP(CONCATENATE(MID($H819,1,LEN($H819)-5),"----*",$G819),'Question ClasseLeçonActTyprep'!$I:$L,4,0))), VLOOKUP(CONCATENATE(MID($H819,1,LEN($H819)-6),"----*",$G819),'Question ClasseLeçonActTyprep'!$I:$L,4,0), 0))))</f>
        <v>0</v>
      </c>
      <c r="N819" s="86">
        <f t="shared" si="50"/>
        <v>0</v>
      </c>
      <c r="O819" s="93" t="str">
        <f t="shared" si="51"/>
        <v>INSERT INTO `activite_clnt` (nom, description, objectif, consigne, typrep, num_activite, fk_classe_id, fk_lesson_id, fk_natureactiv_id) VALUES ('Apprendre à écrire la soustraction en ligne sur des soustractions mentales complexes (inférieur à 100) - Formalisation', 'Un exercice de type Memory', '0', '', 'M', '4', 'CP', 'SO3', 'F');</v>
      </c>
    </row>
    <row r="820" spans="1:15" s="6" customFormat="1" ht="43.5" x14ac:dyDescent="0.35">
      <c r="A820" s="12" t="s">
        <v>77</v>
      </c>
      <c r="B820" s="85" t="s">
        <v>854</v>
      </c>
      <c r="C820" s="9" t="str">
        <f t="shared" si="48"/>
        <v>CP-SO3</v>
      </c>
      <c r="D820" s="85" t="s">
        <v>640</v>
      </c>
      <c r="E820" s="85" t="str">
        <f>VLOOKUP(D820,'Phase apprent &amp; Nature activ'!A$11:B$14,2,0)</f>
        <v>Formalisation</v>
      </c>
      <c r="F820" s="85">
        <v>4</v>
      </c>
      <c r="G820" s="85" t="s">
        <v>835</v>
      </c>
      <c r="H820" s="85" t="str">
        <f t="shared" si="49"/>
        <v>CP-SO3-F-4-T</v>
      </c>
      <c r="I820" s="48" t="str">
        <f>CONCATENATE(VLOOKUP(CONCATENATE(A820,"-",B820,"-",D820,"-",F820),'Activités par classe-leçon-nat'!G:H,2,0)," - ",E820)</f>
        <v>Apprendre à écrire la soustraction en ligne sur des soustractions mentales complexes (inférieur à 100) - Formalisation</v>
      </c>
      <c r="J820" s="48">
        <f>VLOOKUP(CONCATENATE($A820,"-",$B820,"-",$D820,"-",$F820),'Activités par classe-leçon-nat'!G:J,3,0)</f>
        <v>0</v>
      </c>
      <c r="K820" s="48" t="str">
        <f>VLOOKUP(G820,'Type Exo'!A:C,3,0)</f>
        <v>Un exercice à trous</v>
      </c>
      <c r="L820" s="48"/>
      <c r="M820" s="48">
        <f>IF(NOT(ISNA(VLOOKUP(CONCATENATE($H820,"-",$G820),'Question ClasseLeçonActTyprep'!$I:$L,4,0))), VLOOKUP(CONCATENATE($H820,"-",$G820),'Question ClasseLeçonActTyprep'!$I:$L,4,0), IF(NOT(ISNA(VLOOKUP(CONCATENATE(MID($H820,1,LEN($H820)-2),"--*",$G820),'Question ClasseLeçonActTyprep'!$I:$L,4,0))), VLOOKUP(CONCATENATE(MID($H820,1,LEN($H820)-2),"--*",$G820),'Question ClasseLeçonActTyprep'!$I:$L,4,0), IF(NOT(ISNA(VLOOKUP(CONCATENATE(MID($H820,1,LEN($H820)-4),"---*",$G820),'Question ClasseLeçonActTyprep'!$I:$L,4,0))), VLOOKUP(CONCATENATE(MID($H820,1,LEN($H820)-4),"---*",$G820),'Question ClasseLeçonActTyprep'!$I:$L,4,0), IF(NOT(ISNA(VLOOKUP(CONCATENATE(MID($H820,1,LEN($H820)-5),"----*",$G820),'Question ClasseLeçonActTyprep'!$I:$L,4,0))), VLOOKUP(CONCATENATE(MID($H820,1,LEN($H820)-6),"----*",$G820),'Question ClasseLeçonActTyprep'!$I:$L,4,0), 0))))</f>
        <v>0</v>
      </c>
      <c r="N820" s="86">
        <f t="shared" si="50"/>
        <v>0</v>
      </c>
      <c r="O820" s="93" t="str">
        <f t="shared" si="51"/>
        <v>INSERT INTO `activite_clnt` (nom, description, objectif, consigne, typrep, num_activite, fk_classe_id, fk_lesson_id, fk_natureactiv_id) VALUES ('Apprendre à écrire la soustraction en ligne sur des soustractions mentales complexes (inférieur à 100) - Formalisation', 'Un exercice à trous', '0', '', 'T', '4', 'CP', 'SO3', 'F');</v>
      </c>
    </row>
    <row r="821" spans="1:15" s="6" customFormat="1" ht="58" x14ac:dyDescent="0.35">
      <c r="A821" s="12" t="s">
        <v>77</v>
      </c>
      <c r="B821" s="85" t="s">
        <v>854</v>
      </c>
      <c r="C821" s="9" t="str">
        <f t="shared" si="48"/>
        <v>CP-SO3</v>
      </c>
      <c r="D821" s="85" t="s">
        <v>640</v>
      </c>
      <c r="E821" s="85" t="str">
        <f>VLOOKUP(D821,'Phase apprent &amp; Nature activ'!A$11:B$14,2,0)</f>
        <v>Formalisation</v>
      </c>
      <c r="F821" s="85">
        <v>4</v>
      </c>
      <c r="G821" s="85" t="s">
        <v>735</v>
      </c>
      <c r="H821" s="85" t="str">
        <f t="shared" si="49"/>
        <v>CP-SO3-F-4-B1</v>
      </c>
      <c r="I821" s="48" t="str">
        <f>CONCATENATE(VLOOKUP(CONCATENATE(A821,"-",B821,"-",D821,"-",F821),'Activités par classe-leçon-nat'!G:H,2,0)," - ",E821)</f>
        <v>Apprendre à écrire la soustraction en ligne sur des soustractions mentales complexes (inférieur à 100) - Formalisation</v>
      </c>
      <c r="J821" s="48">
        <f>VLOOKUP(CONCATENATE($A821,"-",$B821,"-",$D821,"-",$F821),'Activités par classe-leçon-nat'!G:J,3,0)</f>
        <v>0</v>
      </c>
      <c r="K821" s="48" t="str">
        <f>VLOOKUP(G821,'Type Exo'!A:C,3,0)</f>
        <v>Exercice où il faut trouver la bonne réponse parmi 2 possibles</v>
      </c>
      <c r="L821" s="48"/>
      <c r="M821" s="48">
        <f>IF(NOT(ISNA(VLOOKUP(CONCATENATE($H821,"-",$G821),'Question ClasseLeçonActTyprep'!$I:$L,4,0))), VLOOKUP(CONCATENATE($H821,"-",$G821),'Question ClasseLeçonActTyprep'!$I:$L,4,0), IF(NOT(ISNA(VLOOKUP(CONCATENATE(MID($H821,1,LEN($H821)-2),"--*",$G821),'Question ClasseLeçonActTyprep'!$I:$L,4,0))), VLOOKUP(CONCATENATE(MID($H821,1,LEN($H821)-2),"--*",$G821),'Question ClasseLeçonActTyprep'!$I:$L,4,0), IF(NOT(ISNA(VLOOKUP(CONCATENATE(MID($H821,1,LEN($H821)-4),"---*",$G821),'Question ClasseLeçonActTyprep'!$I:$L,4,0))), VLOOKUP(CONCATENATE(MID($H821,1,LEN($H821)-4),"---*",$G821),'Question ClasseLeçonActTyprep'!$I:$L,4,0), IF(NOT(ISNA(VLOOKUP(CONCATENATE(MID($H821,1,LEN($H821)-5),"----*",$G821),'Question ClasseLeçonActTyprep'!$I:$L,4,0))), VLOOKUP(CONCATENATE(MID($H821,1,LEN($H821)-6),"----*",$G821),'Question ClasseLeçonActTyprep'!$I:$L,4,0), 0))))</f>
        <v>0</v>
      </c>
      <c r="N821" s="86">
        <f t="shared" si="50"/>
        <v>0</v>
      </c>
      <c r="O821" s="93" t="str">
        <f t="shared" si="51"/>
        <v>INSERT INTO `activite_clnt` (nom, description, objectif, consigne, typrep, num_activite, fk_classe_id, fk_lesson_id, fk_natureactiv_id) VALUES ('Apprendre à écrire la soustraction en ligne sur des soustractions mentales complexes (inférieur à 100) - Formalisation', 'Exercice où il faut trouver la bonne réponse parmi 2 possibles', '0', '', 'B1', '4', 'CP', 'SO3', 'F');</v>
      </c>
    </row>
    <row r="822" spans="1:15" s="6" customFormat="1" ht="58" x14ac:dyDescent="0.35">
      <c r="A822" s="12" t="s">
        <v>77</v>
      </c>
      <c r="B822" s="85" t="s">
        <v>854</v>
      </c>
      <c r="C822" s="9" t="str">
        <f t="shared" si="48"/>
        <v>CP-SO3</v>
      </c>
      <c r="D822" s="85" t="s">
        <v>640</v>
      </c>
      <c r="E822" s="85" t="str">
        <f>VLOOKUP(D822,'Phase apprent &amp; Nature activ'!A$11:B$14,2,0)</f>
        <v>Formalisation</v>
      </c>
      <c r="F822" s="85">
        <v>4</v>
      </c>
      <c r="G822" s="85" t="s">
        <v>951</v>
      </c>
      <c r="H822" s="85" t="str">
        <f t="shared" si="49"/>
        <v>CP-SO3-F-4-B2</v>
      </c>
      <c r="I822" s="48" t="str">
        <f>CONCATENATE(VLOOKUP(CONCATENATE(A822,"-",B822,"-",D822,"-",F822),'Activités par classe-leçon-nat'!G:H,2,0)," - ",E822)</f>
        <v>Apprendre à écrire la soustraction en ligne sur des soustractions mentales complexes (inférieur à 100) - Formalisation</v>
      </c>
      <c r="J822" s="48">
        <f>VLOOKUP(CONCATENATE($A822,"-",$B822,"-",$D822,"-",$F822),'Activités par classe-leçon-nat'!G:J,3,0)</f>
        <v>0</v>
      </c>
      <c r="K822" s="48" t="str">
        <f>VLOOKUP(G822,'Type Exo'!A:C,3,0)</f>
        <v>Exercice où il faut trouver la bonne réponse parmi 2 possibles (question alternative)</v>
      </c>
      <c r="L822" s="48"/>
      <c r="M822" s="48">
        <f>IF(NOT(ISNA(VLOOKUP(CONCATENATE($H822,"-",$G822),'Question ClasseLeçonActTyprep'!$I:$L,4,0))), VLOOKUP(CONCATENATE($H822,"-",$G822),'Question ClasseLeçonActTyprep'!$I:$L,4,0), IF(NOT(ISNA(VLOOKUP(CONCATENATE(MID($H822,1,LEN($H822)-2),"--*",$G822),'Question ClasseLeçonActTyprep'!$I:$L,4,0))), VLOOKUP(CONCATENATE(MID($H822,1,LEN($H822)-2),"--*",$G822),'Question ClasseLeçonActTyprep'!$I:$L,4,0), IF(NOT(ISNA(VLOOKUP(CONCATENATE(MID($H822,1,LEN($H822)-4),"---*",$G822),'Question ClasseLeçonActTyprep'!$I:$L,4,0))), VLOOKUP(CONCATENATE(MID($H822,1,LEN($H822)-4),"---*",$G822),'Question ClasseLeçonActTyprep'!$I:$L,4,0), IF(NOT(ISNA(VLOOKUP(CONCATENATE(MID($H822,1,LEN($H822)-5),"----*",$G822),'Question ClasseLeçonActTyprep'!$I:$L,4,0))), VLOOKUP(CONCATENATE(MID($H822,1,LEN($H822)-6),"----*",$G822),'Question ClasseLeçonActTyprep'!$I:$L,4,0), 0))))</f>
        <v>0</v>
      </c>
      <c r="N822" s="86">
        <f t="shared" si="50"/>
        <v>0</v>
      </c>
      <c r="O822" s="93" t="str">
        <f t="shared" si="51"/>
        <v>INSERT INTO `activite_clnt` (nom, description, objectif, consigne, typrep, num_activite, fk_classe_id, fk_lesson_id, fk_natureactiv_id) VALUES ('Apprendre à écrire la soustraction en ligne sur des soustractions mentales complexes (inférieur à 100) - Formalisation', 'Exercice où il faut trouver la bonne réponse parmi 2 possibles (question alternative)', '0', '', 'B2', '4', 'CP', 'SO3', 'F');</v>
      </c>
    </row>
    <row r="823" spans="1:15" s="6" customFormat="1" ht="58" x14ac:dyDescent="0.35">
      <c r="A823" s="12" t="s">
        <v>77</v>
      </c>
      <c r="B823" s="85" t="s">
        <v>854</v>
      </c>
      <c r="C823" s="9" t="str">
        <f t="shared" si="48"/>
        <v>CP-SO3</v>
      </c>
      <c r="D823" s="85" t="s">
        <v>640</v>
      </c>
      <c r="E823" s="85" t="str">
        <f>VLOOKUP(D823,'Phase apprent &amp; Nature activ'!A$11:B$14,2,0)</f>
        <v>Formalisation</v>
      </c>
      <c r="F823" s="85">
        <v>4</v>
      </c>
      <c r="G823" s="85" t="s">
        <v>952</v>
      </c>
      <c r="H823" s="85" t="str">
        <f t="shared" si="49"/>
        <v>CP-SO3-F-4-Q1</v>
      </c>
      <c r="I823" s="48" t="str">
        <f>CONCATENATE(VLOOKUP(CONCATENATE(A823,"-",B823,"-",D823,"-",F823),'Activités par classe-leçon-nat'!G:H,2,0)," - ",E823)</f>
        <v>Apprendre à écrire la soustraction en ligne sur des soustractions mentales complexes (inférieur à 100) - Formalisation</v>
      </c>
      <c r="J823" s="48">
        <f>VLOOKUP(CONCATENATE($A823,"-",$B823,"-",$D823,"-",$F823),'Activités par classe-leçon-nat'!G:J,3,0)</f>
        <v>0</v>
      </c>
      <c r="K823" s="48" t="str">
        <f>VLOOKUP(G823,'Type Exo'!A:C,3,0)</f>
        <v>Un exercice de type QCM</v>
      </c>
      <c r="L823" s="48"/>
      <c r="M823" s="48">
        <f>IF(NOT(ISNA(VLOOKUP(CONCATENATE($H823,"-",$G823),'Question ClasseLeçonActTyprep'!$I:$L,4,0))), VLOOKUP(CONCATENATE($H823,"-",$G823),'Question ClasseLeçonActTyprep'!$I:$L,4,0), IF(NOT(ISNA(VLOOKUP(CONCATENATE(MID($H823,1,LEN($H823)-2),"--*",$G823),'Question ClasseLeçonActTyprep'!$I:$L,4,0))), VLOOKUP(CONCATENATE(MID($H823,1,LEN($H823)-2),"--*",$G823),'Question ClasseLeçonActTyprep'!$I:$L,4,0), IF(NOT(ISNA(VLOOKUP(CONCATENATE(MID($H823,1,LEN($H823)-4),"---*",$G823),'Question ClasseLeçonActTyprep'!$I:$L,4,0))), VLOOKUP(CONCATENATE(MID($H823,1,LEN($H823)-4),"---*",$G823),'Question ClasseLeçonActTyprep'!$I:$L,4,0), IF(NOT(ISNA(VLOOKUP(CONCATENATE(MID($H823,1,LEN($H823)-5),"----*",$G823),'Question ClasseLeçonActTyprep'!$I:$L,4,0))), VLOOKUP(CONCATENATE(MID($H823,1,LEN($H823)-6),"----*",$G823),'Question ClasseLeçonActTyprep'!$I:$L,4,0), 0))))</f>
        <v>0</v>
      </c>
      <c r="N823" s="86">
        <f t="shared" si="50"/>
        <v>0</v>
      </c>
      <c r="O823" s="93" t="str">
        <f t="shared" si="51"/>
        <v>INSERT INTO `activite_clnt` (nom, description, objectif, consigne, typrep, num_activite, fk_classe_id, fk_lesson_id, fk_natureactiv_id) VALUES ('Apprendre à écrire la soustraction en ligne sur des soustractions mentales complexes (inférieur à 100) - Formalisation', 'Un exercice de type QCM', '0', '', 'Q1', '4', 'CP', 'SO3', 'F');</v>
      </c>
    </row>
    <row r="824" spans="1:15" s="6" customFormat="1" ht="58" x14ac:dyDescent="0.35">
      <c r="A824" s="12" t="s">
        <v>77</v>
      </c>
      <c r="B824" s="85" t="s">
        <v>854</v>
      </c>
      <c r="C824" s="9" t="str">
        <f t="shared" si="48"/>
        <v>CP-SO3</v>
      </c>
      <c r="D824" s="85" t="s">
        <v>640</v>
      </c>
      <c r="E824" s="85" t="str">
        <f>VLOOKUP(D824,'Phase apprent &amp; Nature activ'!A$11:B$14,2,0)</f>
        <v>Formalisation</v>
      </c>
      <c r="F824" s="85">
        <v>4</v>
      </c>
      <c r="G824" s="85" t="s">
        <v>953</v>
      </c>
      <c r="H824" s="85" t="str">
        <f t="shared" si="49"/>
        <v>CP-SO3-F-4-Q2</v>
      </c>
      <c r="I824" s="48" t="str">
        <f>CONCATENATE(VLOOKUP(CONCATENATE(A824,"-",B824,"-",D824,"-",F824),'Activités par classe-leçon-nat'!G:H,2,0)," - ",E824)</f>
        <v>Apprendre à écrire la soustraction en ligne sur des soustractions mentales complexes (inférieur à 100) - Formalisation</v>
      </c>
      <c r="J824" s="48">
        <f>VLOOKUP(CONCATENATE($A824,"-",$B824,"-",$D824,"-",$F824),'Activités par classe-leçon-nat'!G:J,3,0)</f>
        <v>0</v>
      </c>
      <c r="K824" s="48" t="str">
        <f>VLOOKUP(G824,'Type Exo'!A:C,3,0)</f>
        <v>Un exercice de type QCM (question alternative / trouver l'intrus)</v>
      </c>
      <c r="L824" s="48"/>
      <c r="M824" s="48">
        <f>IF(NOT(ISNA(VLOOKUP(CONCATENATE($H824,"-",$G824),'Question ClasseLeçonActTyprep'!$I:$L,4,0))), VLOOKUP(CONCATENATE($H824,"-",$G824),'Question ClasseLeçonActTyprep'!$I:$L,4,0), IF(NOT(ISNA(VLOOKUP(CONCATENATE(MID($H824,1,LEN($H824)-2),"--*",$G824),'Question ClasseLeçonActTyprep'!$I:$L,4,0))), VLOOKUP(CONCATENATE(MID($H824,1,LEN($H824)-2),"--*",$G824),'Question ClasseLeçonActTyprep'!$I:$L,4,0), IF(NOT(ISNA(VLOOKUP(CONCATENATE(MID($H824,1,LEN($H824)-4),"---*",$G824),'Question ClasseLeçonActTyprep'!$I:$L,4,0))), VLOOKUP(CONCATENATE(MID($H824,1,LEN($H824)-4),"---*",$G824),'Question ClasseLeçonActTyprep'!$I:$L,4,0), IF(NOT(ISNA(VLOOKUP(CONCATENATE(MID($H824,1,LEN($H824)-5),"----*",$G824),'Question ClasseLeçonActTyprep'!$I:$L,4,0))), VLOOKUP(CONCATENATE(MID($H824,1,LEN($H824)-6),"----*",$G824),'Question ClasseLeçonActTyprep'!$I:$L,4,0), 0))))</f>
        <v>0</v>
      </c>
      <c r="N824" s="86">
        <f t="shared" si="50"/>
        <v>0</v>
      </c>
      <c r="O824" s="93" t="str">
        <f t="shared" si="51"/>
        <v>INSERT INTO `activite_clnt` (nom, description, objectif, consigne, typrep, num_activite, fk_classe_id, fk_lesson_id, fk_natureactiv_id) VALUES ('Apprendre à écrire la soustraction en ligne sur des soustractions mentales complexes (inférieur à 100) - Formalisation', 'Un exercice de type QCM (question alternative / trouver l''intrus)', '0', '', 'Q2', '4', 'CP', 'SO3', 'F');</v>
      </c>
    </row>
    <row r="825" spans="1:15" s="6" customFormat="1" ht="58" x14ac:dyDescent="0.35">
      <c r="A825" s="12" t="s">
        <v>77</v>
      </c>
      <c r="B825" s="85" t="s">
        <v>854</v>
      </c>
      <c r="C825" s="9" t="str">
        <f t="shared" si="48"/>
        <v>CP-SO3</v>
      </c>
      <c r="D825" s="85" t="s">
        <v>640</v>
      </c>
      <c r="E825" s="85" t="str">
        <f>VLOOKUP(D825,'Phase apprent &amp; Nature activ'!A$11:B$14,2,0)</f>
        <v>Formalisation</v>
      </c>
      <c r="F825" s="85">
        <v>4</v>
      </c>
      <c r="G825" s="85" t="s">
        <v>628</v>
      </c>
      <c r="H825" s="85" t="str">
        <f t="shared" si="49"/>
        <v>CP-SO3-F-4-P</v>
      </c>
      <c r="I825" s="48" t="str">
        <f>CONCATENATE(VLOOKUP(CONCATENATE(A825,"-",B825,"-",D825,"-",F825),'Activités par classe-leçon-nat'!G:H,2,0)," - ",E825)</f>
        <v>Apprendre à écrire la soustraction en ligne sur des soustractions mentales complexes (inférieur à 100) - Formalisation</v>
      </c>
      <c r="J825" s="48">
        <f>VLOOKUP(CONCATENATE($A825,"-",$B825,"-",$D825,"-",$F825),'Activités par classe-leçon-nat'!G:J,3,0)</f>
        <v>0</v>
      </c>
      <c r="K825" s="48" t="str">
        <f>VLOOKUP(G825,'Type Exo'!A:C,3,0)</f>
        <v>Un exercice où il faut relier des items entre eux par paire</v>
      </c>
      <c r="L825" s="48"/>
      <c r="M825" s="48">
        <f>IF(NOT(ISNA(VLOOKUP(CONCATENATE($H825,"-",$G825),'Question ClasseLeçonActTyprep'!$I:$L,4,0))), VLOOKUP(CONCATENATE($H825,"-",$G825),'Question ClasseLeçonActTyprep'!$I:$L,4,0), IF(NOT(ISNA(VLOOKUP(CONCATENATE(MID($H825,1,LEN($H825)-2),"--*",$G825),'Question ClasseLeçonActTyprep'!$I:$L,4,0))), VLOOKUP(CONCATENATE(MID($H825,1,LEN($H825)-2),"--*",$G825),'Question ClasseLeçonActTyprep'!$I:$L,4,0), IF(NOT(ISNA(VLOOKUP(CONCATENATE(MID($H825,1,LEN($H825)-4),"---*",$G825),'Question ClasseLeçonActTyprep'!$I:$L,4,0))), VLOOKUP(CONCATENATE(MID($H825,1,LEN($H825)-4),"---*",$G825),'Question ClasseLeçonActTyprep'!$I:$L,4,0), IF(NOT(ISNA(VLOOKUP(CONCATENATE(MID($H825,1,LEN($H825)-5),"----*",$G825),'Question ClasseLeçonActTyprep'!$I:$L,4,0))), VLOOKUP(CONCATENATE(MID($H825,1,LEN($H825)-6),"----*",$G825),'Question ClasseLeçonActTyprep'!$I:$L,4,0), 0))))</f>
        <v>0</v>
      </c>
      <c r="N825" s="86">
        <f t="shared" si="50"/>
        <v>0</v>
      </c>
      <c r="O825" s="93" t="str">
        <f t="shared" si="51"/>
        <v>INSERT INTO `activite_clnt` (nom, description, objectif, consigne, typrep, num_activite, fk_classe_id, fk_lesson_id, fk_natureactiv_id) VALUES ('Apprendre à écrire la soustraction en ligne sur des soustractions mentales complexes (inférieur à 100) - Formalisation', 'Un exercice où il faut relier des items entre eux par paire', '0', '', 'P', '4', 'CP', 'SO3', 'F');</v>
      </c>
    </row>
    <row r="826" spans="1:15" s="6" customFormat="1" ht="58" x14ac:dyDescent="0.35">
      <c r="A826" s="12" t="s">
        <v>77</v>
      </c>
      <c r="B826" s="85" t="s">
        <v>756</v>
      </c>
      <c r="C826" s="9" t="str">
        <f t="shared" si="48"/>
        <v>CP-MO</v>
      </c>
      <c r="D826" s="85" t="s">
        <v>637</v>
      </c>
      <c r="E826" s="85" t="str">
        <f>VLOOKUP(D826,'Phase apprent &amp; Nature activ'!A$11:B$14,2,0)</f>
        <v>Introduction/Initiation</v>
      </c>
      <c r="F826" s="85">
        <v>1</v>
      </c>
      <c r="G826" s="85" t="s">
        <v>735</v>
      </c>
      <c r="H826" s="85" t="str">
        <f t="shared" si="49"/>
        <v>CP-MO-I-1-B1</v>
      </c>
      <c r="I826" s="48" t="str">
        <f>CONCATENATE(VLOOKUP(CONCATENATE(A826,"-",B826,"-",D826,"-",F826),'Activités par classe-leçon-nat'!G:H,2,0)," - ",E826)</f>
        <v>Apprendre à reconnaître les différentes pièces et billets - Introduction/Initiation</v>
      </c>
      <c r="J826" s="48">
        <f>VLOOKUP(CONCATENATE($A826,"-",$B826,"-",$D826,"-",$F826),'Activités par classe-leçon-nat'!G:J,3,0)</f>
        <v>0</v>
      </c>
      <c r="K826" s="48" t="str">
        <f>VLOOKUP(G826,'Type Exo'!A:C,3,0)</f>
        <v>Exercice où il faut trouver la bonne réponse parmi 2 possibles</v>
      </c>
      <c r="L826" s="48"/>
      <c r="M826" s="48">
        <f>IF(NOT(ISNA(VLOOKUP(CONCATENATE($H826,"-",$G826),'Question ClasseLeçonActTyprep'!$I:$L,4,0))), VLOOKUP(CONCATENATE($H826,"-",$G826),'Question ClasseLeçonActTyprep'!$I:$L,4,0), IF(NOT(ISNA(VLOOKUP(CONCATENATE(MID($H826,1,LEN($H826)-2),"--*",$G826),'Question ClasseLeçonActTyprep'!$I:$L,4,0))), VLOOKUP(CONCATENATE(MID($H826,1,LEN($H826)-2),"--*",$G826),'Question ClasseLeçonActTyprep'!$I:$L,4,0), IF(NOT(ISNA(VLOOKUP(CONCATENATE(MID($H826,1,LEN($H826)-4),"---*",$G826),'Question ClasseLeçonActTyprep'!$I:$L,4,0))), VLOOKUP(CONCATENATE(MID($H826,1,LEN($H826)-4),"---*",$G826),'Question ClasseLeçonActTyprep'!$I:$L,4,0), IF(NOT(ISNA(VLOOKUP(CONCATENATE(MID($H826,1,LEN($H826)-5),"----*",$G826),'Question ClasseLeçonActTyprep'!$I:$L,4,0))), VLOOKUP(CONCATENATE(MID($H826,1,LEN($H826)-6),"----*",$G826),'Question ClasseLeçonActTyprep'!$I:$L,4,0), 0))))</f>
        <v>0</v>
      </c>
      <c r="N826" s="86">
        <f t="shared" si="50"/>
        <v>0</v>
      </c>
      <c r="O826" s="93" t="str">
        <f t="shared" si="51"/>
        <v>INSERT INTO `activite_clnt` (nom, description, objectif, consigne, typrep, num_activite, fk_classe_id, fk_lesson_id, fk_natureactiv_id) VALUES ('Apprendre à reconnaître les différentes pièces et billets - Introduction/Initiation', 'Exercice où il faut trouver la bonne réponse parmi 2 possibles', '0', '', 'B1', '1', 'CP', 'MO', 'I');</v>
      </c>
    </row>
    <row r="827" spans="1:15" s="6" customFormat="1" ht="58" x14ac:dyDescent="0.35">
      <c r="A827" s="12" t="s">
        <v>77</v>
      </c>
      <c r="B827" s="85" t="s">
        <v>756</v>
      </c>
      <c r="C827" s="9" t="str">
        <f t="shared" si="48"/>
        <v>CP-MO</v>
      </c>
      <c r="D827" s="85" t="s">
        <v>637</v>
      </c>
      <c r="E827" s="85" t="str">
        <f>VLOOKUP(D827,'Phase apprent &amp; Nature activ'!A$11:B$14,2,0)</f>
        <v>Introduction/Initiation</v>
      </c>
      <c r="F827" s="85">
        <v>1</v>
      </c>
      <c r="G827" s="85" t="s">
        <v>951</v>
      </c>
      <c r="H827" s="85" t="str">
        <f t="shared" si="49"/>
        <v>CP-MO-I-1-B2</v>
      </c>
      <c r="I827" s="48" t="str">
        <f>CONCATENATE(VLOOKUP(CONCATENATE(A827,"-",B827,"-",D827,"-",F827),'Activités par classe-leçon-nat'!G:H,2,0)," - ",E827)</f>
        <v>Apprendre à reconnaître les différentes pièces et billets - Introduction/Initiation</v>
      </c>
      <c r="J827" s="48">
        <f>VLOOKUP(CONCATENATE($A827,"-",$B827,"-",$D827,"-",$F827),'Activités par classe-leçon-nat'!G:J,3,0)</f>
        <v>0</v>
      </c>
      <c r="K827" s="48" t="str">
        <f>VLOOKUP(G827,'Type Exo'!A:C,3,0)</f>
        <v>Exercice où il faut trouver la bonne réponse parmi 2 possibles (question alternative)</v>
      </c>
      <c r="L827" s="48"/>
      <c r="M827" s="48">
        <f>IF(NOT(ISNA(VLOOKUP(CONCATENATE($H827,"-",$G827),'Question ClasseLeçonActTyprep'!$I:$L,4,0))), VLOOKUP(CONCATENATE($H827,"-",$G827),'Question ClasseLeçonActTyprep'!$I:$L,4,0), IF(NOT(ISNA(VLOOKUP(CONCATENATE(MID($H827,1,LEN($H827)-2),"--*",$G827),'Question ClasseLeçonActTyprep'!$I:$L,4,0))), VLOOKUP(CONCATENATE(MID($H827,1,LEN($H827)-2),"--*",$G827),'Question ClasseLeçonActTyprep'!$I:$L,4,0), IF(NOT(ISNA(VLOOKUP(CONCATENATE(MID($H827,1,LEN($H827)-4),"---*",$G827),'Question ClasseLeçonActTyprep'!$I:$L,4,0))), VLOOKUP(CONCATENATE(MID($H827,1,LEN($H827)-4),"---*",$G827),'Question ClasseLeçonActTyprep'!$I:$L,4,0), IF(NOT(ISNA(VLOOKUP(CONCATENATE(MID($H827,1,LEN($H827)-5),"----*",$G827),'Question ClasseLeçonActTyprep'!$I:$L,4,0))), VLOOKUP(CONCATENATE(MID($H827,1,LEN($H827)-6),"----*",$G827),'Question ClasseLeçonActTyprep'!$I:$L,4,0), 0))))</f>
        <v>0</v>
      </c>
      <c r="N827" s="86">
        <f t="shared" si="50"/>
        <v>0</v>
      </c>
      <c r="O827" s="93" t="str">
        <f t="shared" si="51"/>
        <v>INSERT INTO `activite_clnt` (nom, description, objectif, consigne, typrep, num_activite, fk_classe_id, fk_lesson_id, fk_natureactiv_id) VALUES ('Apprendre à reconnaître les différentes pièces et billets - Introduction/Initiation', 'Exercice où il faut trouver la bonne réponse parmi 2 possibles (question alternative)', '0', '', 'B2', '1', 'CP', 'MO', 'I');</v>
      </c>
    </row>
    <row r="828" spans="1:15" s="6" customFormat="1" ht="43.5" x14ac:dyDescent="0.35">
      <c r="A828" s="12" t="s">
        <v>77</v>
      </c>
      <c r="B828" s="85" t="s">
        <v>756</v>
      </c>
      <c r="C828" s="9" t="str">
        <f t="shared" si="48"/>
        <v>CP-MO</v>
      </c>
      <c r="D828" s="85" t="s">
        <v>637</v>
      </c>
      <c r="E828" s="85" t="str">
        <f>VLOOKUP(D828,'Phase apprent &amp; Nature activ'!A$11:B$14,2,0)</f>
        <v>Introduction/Initiation</v>
      </c>
      <c r="F828" s="85">
        <v>1</v>
      </c>
      <c r="G828" s="85" t="s">
        <v>952</v>
      </c>
      <c r="H828" s="85" t="str">
        <f t="shared" si="49"/>
        <v>CP-MO-I-1-Q1</v>
      </c>
      <c r="I828" s="48" t="str">
        <f>CONCATENATE(VLOOKUP(CONCATENATE(A828,"-",B828,"-",D828,"-",F828),'Activités par classe-leçon-nat'!G:H,2,0)," - ",E828)</f>
        <v>Apprendre à reconnaître les différentes pièces et billets - Introduction/Initiation</v>
      </c>
      <c r="J828" s="48">
        <f>VLOOKUP(CONCATENATE($A828,"-",$B828,"-",$D828,"-",$F828),'Activités par classe-leçon-nat'!G:J,3,0)</f>
        <v>0</v>
      </c>
      <c r="K828" s="48" t="str">
        <f>VLOOKUP(G828,'Type Exo'!A:C,3,0)</f>
        <v>Un exercice de type QCM</v>
      </c>
      <c r="L828" s="48"/>
      <c r="M828" s="48">
        <f>IF(NOT(ISNA(VLOOKUP(CONCATENATE($H828,"-",$G828),'Question ClasseLeçonActTyprep'!$I:$L,4,0))), VLOOKUP(CONCATENATE($H828,"-",$G828),'Question ClasseLeçonActTyprep'!$I:$L,4,0), IF(NOT(ISNA(VLOOKUP(CONCATENATE(MID($H828,1,LEN($H828)-2),"--*",$G828),'Question ClasseLeçonActTyprep'!$I:$L,4,0))), VLOOKUP(CONCATENATE(MID($H828,1,LEN($H828)-2),"--*",$G828),'Question ClasseLeçonActTyprep'!$I:$L,4,0), IF(NOT(ISNA(VLOOKUP(CONCATENATE(MID($H828,1,LEN($H828)-4),"---*",$G828),'Question ClasseLeçonActTyprep'!$I:$L,4,0))), VLOOKUP(CONCATENATE(MID($H828,1,LEN($H828)-4),"---*",$G828),'Question ClasseLeçonActTyprep'!$I:$L,4,0), IF(NOT(ISNA(VLOOKUP(CONCATENATE(MID($H828,1,LEN($H828)-5),"----*",$G828),'Question ClasseLeçonActTyprep'!$I:$L,4,0))), VLOOKUP(CONCATENATE(MID($H828,1,LEN($H828)-6),"----*",$G828),'Question ClasseLeçonActTyprep'!$I:$L,4,0), 0))))</f>
        <v>0</v>
      </c>
      <c r="N828" s="86">
        <f t="shared" si="50"/>
        <v>0</v>
      </c>
      <c r="O828" s="93" t="str">
        <f t="shared" si="51"/>
        <v>INSERT INTO `activite_clnt` (nom, description, objectif, consigne, typrep, num_activite, fk_classe_id, fk_lesson_id, fk_natureactiv_id) VALUES ('Apprendre à reconnaître les différentes pièces et billets - Introduction/Initiation', 'Un exercice de type QCM', '0', '', 'Q1', '1', 'CP', 'MO', 'I');</v>
      </c>
    </row>
    <row r="829" spans="1:15" s="6" customFormat="1" ht="58" x14ac:dyDescent="0.35">
      <c r="A829" s="12" t="s">
        <v>77</v>
      </c>
      <c r="B829" s="85" t="s">
        <v>756</v>
      </c>
      <c r="C829" s="9" t="str">
        <f t="shared" si="48"/>
        <v>CP-MO</v>
      </c>
      <c r="D829" s="85" t="s">
        <v>637</v>
      </c>
      <c r="E829" s="85" t="str">
        <f>VLOOKUP(D829,'Phase apprent &amp; Nature activ'!A$11:B$14,2,0)</f>
        <v>Introduction/Initiation</v>
      </c>
      <c r="F829" s="85">
        <v>1</v>
      </c>
      <c r="G829" s="85" t="s">
        <v>953</v>
      </c>
      <c r="H829" s="85" t="str">
        <f t="shared" si="49"/>
        <v>CP-MO-I-1-Q2</v>
      </c>
      <c r="I829" s="48" t="str">
        <f>CONCATENATE(VLOOKUP(CONCATENATE(A829,"-",B829,"-",D829,"-",F829),'Activités par classe-leçon-nat'!G:H,2,0)," - ",E829)</f>
        <v>Apprendre à reconnaître les différentes pièces et billets - Introduction/Initiation</v>
      </c>
      <c r="J829" s="48">
        <f>VLOOKUP(CONCATENATE($A829,"-",$B829,"-",$D829,"-",$F829),'Activités par classe-leçon-nat'!G:J,3,0)</f>
        <v>0</v>
      </c>
      <c r="K829" s="48" t="str">
        <f>VLOOKUP(G829,'Type Exo'!A:C,3,0)</f>
        <v>Un exercice de type QCM (question alternative / trouver l'intrus)</v>
      </c>
      <c r="L829" s="48"/>
      <c r="M829" s="48">
        <f>IF(NOT(ISNA(VLOOKUP(CONCATENATE($H829,"-",$G829),'Question ClasseLeçonActTyprep'!$I:$L,4,0))), VLOOKUP(CONCATENATE($H829,"-",$G829),'Question ClasseLeçonActTyprep'!$I:$L,4,0), IF(NOT(ISNA(VLOOKUP(CONCATENATE(MID($H829,1,LEN($H829)-2),"--*",$G829),'Question ClasseLeçonActTyprep'!$I:$L,4,0))), VLOOKUP(CONCATENATE(MID($H829,1,LEN($H829)-2),"--*",$G829),'Question ClasseLeçonActTyprep'!$I:$L,4,0), IF(NOT(ISNA(VLOOKUP(CONCATENATE(MID($H829,1,LEN($H829)-4),"---*",$G829),'Question ClasseLeçonActTyprep'!$I:$L,4,0))), VLOOKUP(CONCATENATE(MID($H829,1,LEN($H829)-4),"---*",$G829),'Question ClasseLeçonActTyprep'!$I:$L,4,0), IF(NOT(ISNA(VLOOKUP(CONCATENATE(MID($H829,1,LEN($H829)-5),"----*",$G829),'Question ClasseLeçonActTyprep'!$I:$L,4,0))), VLOOKUP(CONCATENATE(MID($H829,1,LEN($H829)-6),"----*",$G829),'Question ClasseLeçonActTyprep'!$I:$L,4,0), 0))))</f>
        <v>0</v>
      </c>
      <c r="N829" s="86">
        <f t="shared" si="50"/>
        <v>0</v>
      </c>
      <c r="O829" s="93" t="str">
        <f t="shared" si="51"/>
        <v>INSERT INTO `activite_clnt` (nom, description, objectif, consigne, typrep, num_activite, fk_classe_id, fk_lesson_id, fk_natureactiv_id) VALUES ('Apprendre à reconnaître les différentes pièces et billets - Introduction/Initiation', 'Un exercice de type QCM (question alternative / trouver l''intrus)', '0', '', 'Q2', '1', 'CP', 'MO', 'I');</v>
      </c>
    </row>
    <row r="830" spans="1:15" s="6" customFormat="1" ht="43.5" x14ac:dyDescent="0.35">
      <c r="A830" s="12" t="s">
        <v>77</v>
      </c>
      <c r="B830" s="85" t="s">
        <v>756</v>
      </c>
      <c r="C830" s="9" t="str">
        <f t="shared" si="48"/>
        <v>CP-MO</v>
      </c>
      <c r="D830" s="85" t="s">
        <v>637</v>
      </c>
      <c r="E830" s="85" t="str">
        <f>VLOOKUP(D830,'Phase apprent &amp; Nature activ'!A$11:B$14,2,0)</f>
        <v>Introduction/Initiation</v>
      </c>
      <c r="F830" s="85">
        <v>1</v>
      </c>
      <c r="G830" s="85" t="s">
        <v>87</v>
      </c>
      <c r="H830" s="85" t="str">
        <f t="shared" si="49"/>
        <v>CP-MO-I-1-M</v>
      </c>
      <c r="I830" s="48" t="str">
        <f>CONCATENATE(VLOOKUP(CONCATENATE(A830,"-",B830,"-",D830,"-",F830),'Activités par classe-leçon-nat'!G:H,2,0)," - ",E830)</f>
        <v>Apprendre à reconnaître les différentes pièces et billets - Introduction/Initiation</v>
      </c>
      <c r="J830" s="48">
        <f>VLOOKUP(CONCATENATE($A830,"-",$B830,"-",$D830,"-",$F830),'Activités par classe-leçon-nat'!G:J,3,0)</f>
        <v>0</v>
      </c>
      <c r="K830" s="48" t="str">
        <f>VLOOKUP(G830,'Type Exo'!A:C,3,0)</f>
        <v>Un exercice de type Memory</v>
      </c>
      <c r="L830" s="48"/>
      <c r="M830" s="48">
        <f>IF(NOT(ISNA(VLOOKUP(CONCATENATE($H830,"-",$G830),'Question ClasseLeçonActTyprep'!$I:$L,4,0))), VLOOKUP(CONCATENATE($H830,"-",$G830),'Question ClasseLeçonActTyprep'!$I:$L,4,0), IF(NOT(ISNA(VLOOKUP(CONCATENATE(MID($H830,1,LEN($H830)-2),"--*",$G830),'Question ClasseLeçonActTyprep'!$I:$L,4,0))), VLOOKUP(CONCATENATE(MID($H830,1,LEN($H830)-2),"--*",$G830),'Question ClasseLeçonActTyprep'!$I:$L,4,0), IF(NOT(ISNA(VLOOKUP(CONCATENATE(MID($H830,1,LEN($H830)-4),"---*",$G830),'Question ClasseLeçonActTyprep'!$I:$L,4,0))), VLOOKUP(CONCATENATE(MID($H830,1,LEN($H830)-4),"---*",$G830),'Question ClasseLeçonActTyprep'!$I:$L,4,0), IF(NOT(ISNA(VLOOKUP(CONCATENATE(MID($H830,1,LEN($H830)-5),"----*",$G830),'Question ClasseLeçonActTyprep'!$I:$L,4,0))), VLOOKUP(CONCATENATE(MID($H830,1,LEN($H830)-6),"----*",$G830),'Question ClasseLeçonActTyprep'!$I:$L,4,0), 0))))</f>
        <v>0</v>
      </c>
      <c r="N830" s="86">
        <f t="shared" si="50"/>
        <v>0</v>
      </c>
      <c r="O830" s="93" t="str">
        <f t="shared" si="51"/>
        <v>INSERT INTO `activite_clnt` (nom, description, objectif, consigne, typrep, num_activite, fk_classe_id, fk_lesson_id, fk_natureactiv_id) VALUES ('Apprendre à reconnaître les différentes pièces et billets - Introduction/Initiation', 'Un exercice de type Memory', '0', '', 'M', '1', 'CP', 'MO', 'I');</v>
      </c>
    </row>
    <row r="831" spans="1:15" s="6" customFormat="1" ht="43.5" x14ac:dyDescent="0.35">
      <c r="A831" s="12" t="s">
        <v>77</v>
      </c>
      <c r="B831" s="85" t="s">
        <v>756</v>
      </c>
      <c r="C831" s="9" t="str">
        <f t="shared" si="48"/>
        <v>CP-MO</v>
      </c>
      <c r="D831" s="85" t="s">
        <v>637</v>
      </c>
      <c r="E831" s="85" t="str">
        <f>VLOOKUP(D831,'Phase apprent &amp; Nature activ'!A$11:B$14,2,0)</f>
        <v>Introduction/Initiation</v>
      </c>
      <c r="F831" s="85">
        <v>1</v>
      </c>
      <c r="G831" s="85" t="s">
        <v>628</v>
      </c>
      <c r="H831" s="85" t="str">
        <f t="shared" si="49"/>
        <v>CP-MO-I-1-P</v>
      </c>
      <c r="I831" s="48" t="str">
        <f>CONCATENATE(VLOOKUP(CONCATENATE(A831,"-",B831,"-",D831,"-",F831),'Activités par classe-leçon-nat'!G:H,2,0)," - ",E831)</f>
        <v>Apprendre à reconnaître les différentes pièces et billets - Introduction/Initiation</v>
      </c>
      <c r="J831" s="48">
        <f>VLOOKUP(CONCATENATE($A831,"-",$B831,"-",$D831,"-",$F831),'Activités par classe-leçon-nat'!G:J,3,0)</f>
        <v>0</v>
      </c>
      <c r="K831" s="48" t="str">
        <f>VLOOKUP(G831,'Type Exo'!A:C,3,0)</f>
        <v>Un exercice où il faut relier des items entre eux par paire</v>
      </c>
      <c r="L831" s="48"/>
      <c r="M831" s="48">
        <f>IF(NOT(ISNA(VLOOKUP(CONCATENATE($H831,"-",$G831),'Question ClasseLeçonActTyprep'!$I:$L,4,0))), VLOOKUP(CONCATENATE($H831,"-",$G831),'Question ClasseLeçonActTyprep'!$I:$L,4,0), IF(NOT(ISNA(VLOOKUP(CONCATENATE(MID($H831,1,LEN($H831)-2),"--*",$G831),'Question ClasseLeçonActTyprep'!$I:$L,4,0))), VLOOKUP(CONCATENATE(MID($H831,1,LEN($H831)-2),"--*",$G831),'Question ClasseLeçonActTyprep'!$I:$L,4,0), IF(NOT(ISNA(VLOOKUP(CONCATENATE(MID($H831,1,LEN($H831)-4),"---*",$G831),'Question ClasseLeçonActTyprep'!$I:$L,4,0))), VLOOKUP(CONCATENATE(MID($H831,1,LEN($H831)-4),"---*",$G831),'Question ClasseLeçonActTyprep'!$I:$L,4,0), IF(NOT(ISNA(VLOOKUP(CONCATENATE(MID($H831,1,LEN($H831)-5),"----*",$G831),'Question ClasseLeçonActTyprep'!$I:$L,4,0))), VLOOKUP(CONCATENATE(MID($H831,1,LEN($H831)-6),"----*",$G831),'Question ClasseLeçonActTyprep'!$I:$L,4,0), 0))))</f>
        <v>0</v>
      </c>
      <c r="N831" s="86">
        <f t="shared" si="50"/>
        <v>0</v>
      </c>
      <c r="O831" s="93" t="str">
        <f t="shared" si="51"/>
        <v>INSERT INTO `activite_clnt` (nom, description, objectif, consigne, typrep, num_activite, fk_classe_id, fk_lesson_id, fk_natureactiv_id) VALUES ('Apprendre à reconnaître les différentes pièces et billets - Introduction/Initiation', 'Un exercice où il faut relier des items entre eux par paire', '0', '', 'P', '1', 'CP', 'MO', 'I');</v>
      </c>
    </row>
    <row r="832" spans="1:15" s="6" customFormat="1" ht="43.5" x14ac:dyDescent="0.35">
      <c r="A832" s="12" t="s">
        <v>77</v>
      </c>
      <c r="B832" s="85" t="s">
        <v>756</v>
      </c>
      <c r="C832" s="9" t="str">
        <f t="shared" si="48"/>
        <v>CP-MO</v>
      </c>
      <c r="D832" s="85" t="s">
        <v>637</v>
      </c>
      <c r="E832" s="85" t="str">
        <f>VLOOKUP(D832,'Phase apprent &amp; Nature activ'!A$11:B$14,2,0)</f>
        <v>Introduction/Initiation</v>
      </c>
      <c r="F832" s="85">
        <v>1</v>
      </c>
      <c r="G832" s="85" t="s">
        <v>835</v>
      </c>
      <c r="H832" s="85" t="str">
        <f t="shared" si="49"/>
        <v>CP-MO-I-1-T</v>
      </c>
      <c r="I832" s="48" t="str">
        <f>CONCATENATE(VLOOKUP(CONCATENATE(A832,"-",B832,"-",D832,"-",F832),'Activités par classe-leçon-nat'!G:H,2,0)," - ",E832)</f>
        <v>Apprendre à reconnaître les différentes pièces et billets - Introduction/Initiation</v>
      </c>
      <c r="J832" s="48">
        <f>VLOOKUP(CONCATENATE($A832,"-",$B832,"-",$D832,"-",$F832),'Activités par classe-leçon-nat'!G:J,3,0)</f>
        <v>0</v>
      </c>
      <c r="K832" s="48" t="str">
        <f>VLOOKUP(G832,'Type Exo'!A:C,3,0)</f>
        <v>Un exercice à trous</v>
      </c>
      <c r="L832" s="48"/>
      <c r="M832" s="48">
        <f>IF(NOT(ISNA(VLOOKUP(CONCATENATE($H832,"-",$G832),'Question ClasseLeçonActTyprep'!$I:$L,4,0))), VLOOKUP(CONCATENATE($H832,"-",$G832),'Question ClasseLeçonActTyprep'!$I:$L,4,0), IF(NOT(ISNA(VLOOKUP(CONCATENATE(MID($H832,1,LEN($H832)-2),"--*",$G832),'Question ClasseLeçonActTyprep'!$I:$L,4,0))), VLOOKUP(CONCATENATE(MID($H832,1,LEN($H832)-2),"--*",$G832),'Question ClasseLeçonActTyprep'!$I:$L,4,0), IF(NOT(ISNA(VLOOKUP(CONCATENATE(MID($H832,1,LEN($H832)-4),"---*",$G832),'Question ClasseLeçonActTyprep'!$I:$L,4,0))), VLOOKUP(CONCATENATE(MID($H832,1,LEN($H832)-4),"---*",$G832),'Question ClasseLeçonActTyprep'!$I:$L,4,0), IF(NOT(ISNA(VLOOKUP(CONCATENATE(MID($H832,1,LEN($H832)-5),"----*",$G832),'Question ClasseLeçonActTyprep'!$I:$L,4,0))), VLOOKUP(CONCATENATE(MID($H832,1,LEN($H832)-6),"----*",$G832),'Question ClasseLeçonActTyprep'!$I:$L,4,0), 0))))</f>
        <v>0</v>
      </c>
      <c r="N832" s="86">
        <f t="shared" si="50"/>
        <v>0</v>
      </c>
      <c r="O832" s="93" t="str">
        <f t="shared" si="51"/>
        <v>INSERT INTO `activite_clnt` (nom, description, objectif, consigne, typrep, num_activite, fk_classe_id, fk_lesson_id, fk_natureactiv_id) VALUES ('Apprendre à reconnaître les différentes pièces et billets - Introduction/Initiation', 'Un exercice à trous', '0', '', 'T', '1', 'CP', 'MO', 'I');</v>
      </c>
    </row>
    <row r="833" spans="1:15" s="6" customFormat="1" ht="58" x14ac:dyDescent="0.35">
      <c r="A833" s="12" t="s">
        <v>77</v>
      </c>
      <c r="B833" s="85" t="s">
        <v>756</v>
      </c>
      <c r="C833" s="9" t="str">
        <f t="shared" si="48"/>
        <v>CP-MO</v>
      </c>
      <c r="D833" s="85" t="s">
        <v>637</v>
      </c>
      <c r="E833" s="85" t="str">
        <f>VLOOKUP(D833,'Phase apprent &amp; Nature activ'!A$11:B$14,2,0)</f>
        <v>Introduction/Initiation</v>
      </c>
      <c r="F833" s="85">
        <v>2</v>
      </c>
      <c r="G833" s="85" t="s">
        <v>735</v>
      </c>
      <c r="H833" s="85" t="str">
        <f t="shared" si="49"/>
        <v>CP-MO-I-2-B1</v>
      </c>
      <c r="I833" s="48" t="str">
        <f>CONCATENATE(VLOOKUP(CONCATENATE(A833,"-",B833,"-",D833,"-",F833),'Activités par classe-leçon-nat'!G:H,2,0)," - ",E833)</f>
        <v>Apprendre à reconnaître la valeur faciale des pièces et billets - Introduction/Initiation</v>
      </c>
      <c r="J833" s="48">
        <f>VLOOKUP(CONCATENATE($A833,"-",$B833,"-",$D833,"-",$F833),'Activités par classe-leçon-nat'!G:J,3,0)</f>
        <v>0</v>
      </c>
      <c r="K833" s="48" t="str">
        <f>VLOOKUP(G833,'Type Exo'!A:C,3,0)</f>
        <v>Exercice où il faut trouver la bonne réponse parmi 2 possibles</v>
      </c>
      <c r="L833" s="48"/>
      <c r="M833" s="48">
        <f>IF(NOT(ISNA(VLOOKUP(CONCATENATE($H833,"-",$G833),'Question ClasseLeçonActTyprep'!$I:$L,4,0))), VLOOKUP(CONCATENATE($H833,"-",$G833),'Question ClasseLeçonActTyprep'!$I:$L,4,0), IF(NOT(ISNA(VLOOKUP(CONCATENATE(MID($H833,1,LEN($H833)-2),"--*",$G833),'Question ClasseLeçonActTyprep'!$I:$L,4,0))), VLOOKUP(CONCATENATE(MID($H833,1,LEN($H833)-2),"--*",$G833),'Question ClasseLeçonActTyprep'!$I:$L,4,0), IF(NOT(ISNA(VLOOKUP(CONCATENATE(MID($H833,1,LEN($H833)-4),"---*",$G833),'Question ClasseLeçonActTyprep'!$I:$L,4,0))), VLOOKUP(CONCATENATE(MID($H833,1,LEN($H833)-4),"---*",$G833),'Question ClasseLeçonActTyprep'!$I:$L,4,0), IF(NOT(ISNA(VLOOKUP(CONCATENATE(MID($H833,1,LEN($H833)-5),"----*",$G833),'Question ClasseLeçonActTyprep'!$I:$L,4,0))), VLOOKUP(CONCATENATE(MID($H833,1,LEN($H833)-6),"----*",$G833),'Question ClasseLeçonActTyprep'!$I:$L,4,0), 0))))</f>
        <v>0</v>
      </c>
      <c r="N833" s="86">
        <f t="shared" si="50"/>
        <v>0</v>
      </c>
      <c r="O833" s="93" t="str">
        <f t="shared" si="51"/>
        <v>INSERT INTO `activite_clnt` (nom, description, objectif, consigne, typrep, num_activite, fk_classe_id, fk_lesson_id, fk_natureactiv_id) VALUES ('Apprendre à reconnaître la valeur faciale des pièces et billets - Introduction/Initiation', 'Exercice où il faut trouver la bonne réponse parmi 2 possibles', '0', '', 'B1', '2', 'CP', 'MO', 'I');</v>
      </c>
    </row>
    <row r="834" spans="1:15" s="6" customFormat="1" ht="58" x14ac:dyDescent="0.35">
      <c r="A834" s="12" t="s">
        <v>77</v>
      </c>
      <c r="B834" s="85" t="s">
        <v>756</v>
      </c>
      <c r="C834" s="9" t="str">
        <f t="shared" ref="C834:C897" si="52">CONCATENATE(A834,"-",B834)</f>
        <v>CP-MO</v>
      </c>
      <c r="D834" s="85" t="s">
        <v>637</v>
      </c>
      <c r="E834" s="85" t="str">
        <f>VLOOKUP(D834,'Phase apprent &amp; Nature activ'!A$11:B$14,2,0)</f>
        <v>Introduction/Initiation</v>
      </c>
      <c r="F834" s="85">
        <v>2</v>
      </c>
      <c r="G834" s="85" t="s">
        <v>951</v>
      </c>
      <c r="H834" s="85" t="str">
        <f t="shared" ref="H834:H897" si="53">CONCATENATE($A834,"-",$B834,"-",$D834,"-",$F834,"-",G834)</f>
        <v>CP-MO-I-2-B2</v>
      </c>
      <c r="I834" s="48" t="str">
        <f>CONCATENATE(VLOOKUP(CONCATENATE(A834,"-",B834,"-",D834,"-",F834),'Activités par classe-leçon-nat'!G:H,2,0)," - ",E834)</f>
        <v>Apprendre à reconnaître la valeur faciale des pièces et billets - Introduction/Initiation</v>
      </c>
      <c r="J834" s="48">
        <f>VLOOKUP(CONCATENATE($A834,"-",$B834,"-",$D834,"-",$F834),'Activités par classe-leçon-nat'!G:J,3,0)</f>
        <v>0</v>
      </c>
      <c r="K834" s="48" t="str">
        <f>VLOOKUP(G834,'Type Exo'!A:C,3,0)</f>
        <v>Exercice où il faut trouver la bonne réponse parmi 2 possibles (question alternative)</v>
      </c>
      <c r="L834" s="48"/>
      <c r="M834" s="48">
        <f>IF(NOT(ISNA(VLOOKUP(CONCATENATE($H834,"-",$G834),'Question ClasseLeçonActTyprep'!$I:$L,4,0))), VLOOKUP(CONCATENATE($H834,"-",$G834),'Question ClasseLeçonActTyprep'!$I:$L,4,0), IF(NOT(ISNA(VLOOKUP(CONCATENATE(MID($H834,1,LEN($H834)-2),"--*",$G834),'Question ClasseLeçonActTyprep'!$I:$L,4,0))), VLOOKUP(CONCATENATE(MID($H834,1,LEN($H834)-2),"--*",$G834),'Question ClasseLeçonActTyprep'!$I:$L,4,0), IF(NOT(ISNA(VLOOKUP(CONCATENATE(MID($H834,1,LEN($H834)-4),"---*",$G834),'Question ClasseLeçonActTyprep'!$I:$L,4,0))), VLOOKUP(CONCATENATE(MID($H834,1,LEN($H834)-4),"---*",$G834),'Question ClasseLeçonActTyprep'!$I:$L,4,0), IF(NOT(ISNA(VLOOKUP(CONCATENATE(MID($H834,1,LEN($H834)-5),"----*",$G834),'Question ClasseLeçonActTyprep'!$I:$L,4,0))), VLOOKUP(CONCATENATE(MID($H834,1,LEN($H834)-6),"----*",$G834),'Question ClasseLeçonActTyprep'!$I:$L,4,0), 0))))</f>
        <v>0</v>
      </c>
      <c r="N834" s="86">
        <f t="shared" ref="N834:N897" si="54">IF(L834&lt;&gt;"",L834,M834)</f>
        <v>0</v>
      </c>
      <c r="O834" s="93" t="str">
        <f t="shared" ref="O834:O897" si="55">CONCATENATE("INSERT INTO `activite_clnt` (nom, description, objectif, consigne, typrep, num_activite, fk_classe_id, fk_lesson_id, fk_natureactiv_id) VALUES ('",SUBSTITUTE(I834,"'","''"),"', '",SUBSTITUTE(K834,"'","''"),"', '",SUBSTITUTE(J834,"'","''"),"', '",SUBSTITUTE(L834,"'","''"),"', '",G834,"', '",F834,"', '",A834,"', '",B834,"', '",D834,"');")</f>
        <v>INSERT INTO `activite_clnt` (nom, description, objectif, consigne, typrep, num_activite, fk_classe_id, fk_lesson_id, fk_natureactiv_id) VALUES ('Apprendre à reconnaître la valeur faciale des pièces et billets - Introduction/Initiation', 'Exercice où il faut trouver la bonne réponse parmi 2 possibles (question alternative)', '0', '', 'B2', '2', 'CP', 'MO', 'I');</v>
      </c>
    </row>
    <row r="835" spans="1:15" s="6" customFormat="1" ht="43.5" x14ac:dyDescent="0.35">
      <c r="A835" s="12" t="s">
        <v>77</v>
      </c>
      <c r="B835" s="85" t="s">
        <v>756</v>
      </c>
      <c r="C835" s="9" t="str">
        <f t="shared" si="52"/>
        <v>CP-MO</v>
      </c>
      <c r="D835" s="85" t="s">
        <v>637</v>
      </c>
      <c r="E835" s="85" t="str">
        <f>VLOOKUP(D835,'Phase apprent &amp; Nature activ'!A$11:B$14,2,0)</f>
        <v>Introduction/Initiation</v>
      </c>
      <c r="F835" s="85">
        <v>2</v>
      </c>
      <c r="G835" s="85" t="s">
        <v>952</v>
      </c>
      <c r="H835" s="85" t="str">
        <f t="shared" si="53"/>
        <v>CP-MO-I-2-Q1</v>
      </c>
      <c r="I835" s="48" t="str">
        <f>CONCATENATE(VLOOKUP(CONCATENATE(A835,"-",B835,"-",D835,"-",F835),'Activités par classe-leçon-nat'!G:H,2,0)," - ",E835)</f>
        <v>Apprendre à reconnaître la valeur faciale des pièces et billets - Introduction/Initiation</v>
      </c>
      <c r="J835" s="48">
        <f>VLOOKUP(CONCATENATE($A835,"-",$B835,"-",$D835,"-",$F835),'Activités par classe-leçon-nat'!G:J,3,0)</f>
        <v>0</v>
      </c>
      <c r="K835" s="48" t="str">
        <f>VLOOKUP(G835,'Type Exo'!A:C,3,0)</f>
        <v>Un exercice de type QCM</v>
      </c>
      <c r="L835" s="48"/>
      <c r="M835" s="48">
        <f>IF(NOT(ISNA(VLOOKUP(CONCATENATE($H835,"-",$G835),'Question ClasseLeçonActTyprep'!$I:$L,4,0))), VLOOKUP(CONCATENATE($H835,"-",$G835),'Question ClasseLeçonActTyprep'!$I:$L,4,0), IF(NOT(ISNA(VLOOKUP(CONCATENATE(MID($H835,1,LEN($H835)-2),"--*",$G835),'Question ClasseLeçonActTyprep'!$I:$L,4,0))), VLOOKUP(CONCATENATE(MID($H835,1,LEN($H835)-2),"--*",$G835),'Question ClasseLeçonActTyprep'!$I:$L,4,0), IF(NOT(ISNA(VLOOKUP(CONCATENATE(MID($H835,1,LEN($H835)-4),"---*",$G835),'Question ClasseLeçonActTyprep'!$I:$L,4,0))), VLOOKUP(CONCATENATE(MID($H835,1,LEN($H835)-4),"---*",$G835),'Question ClasseLeçonActTyprep'!$I:$L,4,0), IF(NOT(ISNA(VLOOKUP(CONCATENATE(MID($H835,1,LEN($H835)-5),"----*",$G835),'Question ClasseLeçonActTyprep'!$I:$L,4,0))), VLOOKUP(CONCATENATE(MID($H835,1,LEN($H835)-6),"----*",$G835),'Question ClasseLeçonActTyprep'!$I:$L,4,0), 0))))</f>
        <v>0</v>
      </c>
      <c r="N835" s="86">
        <f t="shared" si="54"/>
        <v>0</v>
      </c>
      <c r="O835" s="93" t="str">
        <f t="shared" si="55"/>
        <v>INSERT INTO `activite_clnt` (nom, description, objectif, consigne, typrep, num_activite, fk_classe_id, fk_lesson_id, fk_natureactiv_id) VALUES ('Apprendre à reconnaître la valeur faciale des pièces et billets - Introduction/Initiation', 'Un exercice de type QCM', '0', '', 'Q1', '2', 'CP', 'MO', 'I');</v>
      </c>
    </row>
    <row r="836" spans="1:15" s="6" customFormat="1" ht="58" x14ac:dyDescent="0.35">
      <c r="A836" s="12" t="s">
        <v>77</v>
      </c>
      <c r="B836" s="85" t="s">
        <v>756</v>
      </c>
      <c r="C836" s="9" t="str">
        <f t="shared" si="52"/>
        <v>CP-MO</v>
      </c>
      <c r="D836" s="85" t="s">
        <v>637</v>
      </c>
      <c r="E836" s="85" t="str">
        <f>VLOOKUP(D836,'Phase apprent &amp; Nature activ'!A$11:B$14,2,0)</f>
        <v>Introduction/Initiation</v>
      </c>
      <c r="F836" s="85">
        <v>2</v>
      </c>
      <c r="G836" s="85" t="s">
        <v>953</v>
      </c>
      <c r="H836" s="85" t="str">
        <f t="shared" si="53"/>
        <v>CP-MO-I-2-Q2</v>
      </c>
      <c r="I836" s="48" t="str">
        <f>CONCATENATE(VLOOKUP(CONCATENATE(A836,"-",B836,"-",D836,"-",F836),'Activités par classe-leçon-nat'!G:H,2,0)," - ",E836)</f>
        <v>Apprendre à reconnaître la valeur faciale des pièces et billets - Introduction/Initiation</v>
      </c>
      <c r="J836" s="48">
        <f>VLOOKUP(CONCATENATE($A836,"-",$B836,"-",$D836,"-",$F836),'Activités par classe-leçon-nat'!G:J,3,0)</f>
        <v>0</v>
      </c>
      <c r="K836" s="48" t="str">
        <f>VLOOKUP(G836,'Type Exo'!A:C,3,0)</f>
        <v>Un exercice de type QCM (question alternative / trouver l'intrus)</v>
      </c>
      <c r="L836" s="48"/>
      <c r="M836" s="48">
        <f>IF(NOT(ISNA(VLOOKUP(CONCATENATE($H836,"-",$G836),'Question ClasseLeçonActTyprep'!$I:$L,4,0))), VLOOKUP(CONCATENATE($H836,"-",$G836),'Question ClasseLeçonActTyprep'!$I:$L,4,0), IF(NOT(ISNA(VLOOKUP(CONCATENATE(MID($H836,1,LEN($H836)-2),"--*",$G836),'Question ClasseLeçonActTyprep'!$I:$L,4,0))), VLOOKUP(CONCATENATE(MID($H836,1,LEN($H836)-2),"--*",$G836),'Question ClasseLeçonActTyprep'!$I:$L,4,0), IF(NOT(ISNA(VLOOKUP(CONCATENATE(MID($H836,1,LEN($H836)-4),"---*",$G836),'Question ClasseLeçonActTyprep'!$I:$L,4,0))), VLOOKUP(CONCATENATE(MID($H836,1,LEN($H836)-4),"---*",$G836),'Question ClasseLeçonActTyprep'!$I:$L,4,0), IF(NOT(ISNA(VLOOKUP(CONCATENATE(MID($H836,1,LEN($H836)-5),"----*",$G836),'Question ClasseLeçonActTyprep'!$I:$L,4,0))), VLOOKUP(CONCATENATE(MID($H836,1,LEN($H836)-6),"----*",$G836),'Question ClasseLeçonActTyprep'!$I:$L,4,0), 0))))</f>
        <v>0</v>
      </c>
      <c r="N836" s="86">
        <f t="shared" si="54"/>
        <v>0</v>
      </c>
      <c r="O836" s="93" t="str">
        <f t="shared" si="55"/>
        <v>INSERT INTO `activite_clnt` (nom, description, objectif, consigne, typrep, num_activite, fk_classe_id, fk_lesson_id, fk_natureactiv_id) VALUES ('Apprendre à reconnaître la valeur faciale des pièces et billets - Introduction/Initiation', 'Un exercice de type QCM (question alternative / trouver l''intrus)', '0', '', 'Q2', '2', 'CP', 'MO', 'I');</v>
      </c>
    </row>
    <row r="837" spans="1:15" s="6" customFormat="1" ht="43.5" x14ac:dyDescent="0.35">
      <c r="A837" s="12" t="s">
        <v>77</v>
      </c>
      <c r="B837" s="85" t="s">
        <v>756</v>
      </c>
      <c r="C837" s="9" t="str">
        <f t="shared" si="52"/>
        <v>CP-MO</v>
      </c>
      <c r="D837" s="85" t="s">
        <v>637</v>
      </c>
      <c r="E837" s="85" t="str">
        <f>VLOOKUP(D837,'Phase apprent &amp; Nature activ'!A$11:B$14,2,0)</f>
        <v>Introduction/Initiation</v>
      </c>
      <c r="F837" s="85">
        <v>2</v>
      </c>
      <c r="G837" s="85" t="s">
        <v>87</v>
      </c>
      <c r="H837" s="85" t="str">
        <f t="shared" si="53"/>
        <v>CP-MO-I-2-M</v>
      </c>
      <c r="I837" s="48" t="str">
        <f>CONCATENATE(VLOOKUP(CONCATENATE(A837,"-",B837,"-",D837,"-",F837),'Activités par classe-leçon-nat'!G:H,2,0)," - ",E837)</f>
        <v>Apprendre à reconnaître la valeur faciale des pièces et billets - Introduction/Initiation</v>
      </c>
      <c r="J837" s="48">
        <f>VLOOKUP(CONCATENATE($A837,"-",$B837,"-",$D837,"-",$F837),'Activités par classe-leçon-nat'!G:J,3,0)</f>
        <v>0</v>
      </c>
      <c r="K837" s="48" t="str">
        <f>VLOOKUP(G837,'Type Exo'!A:C,3,0)</f>
        <v>Un exercice de type Memory</v>
      </c>
      <c r="L837" s="48"/>
      <c r="M837" s="48">
        <f>IF(NOT(ISNA(VLOOKUP(CONCATENATE($H837,"-",$G837),'Question ClasseLeçonActTyprep'!$I:$L,4,0))), VLOOKUP(CONCATENATE($H837,"-",$G837),'Question ClasseLeçonActTyprep'!$I:$L,4,0), IF(NOT(ISNA(VLOOKUP(CONCATENATE(MID($H837,1,LEN($H837)-2),"--*",$G837),'Question ClasseLeçonActTyprep'!$I:$L,4,0))), VLOOKUP(CONCATENATE(MID($H837,1,LEN($H837)-2),"--*",$G837),'Question ClasseLeçonActTyprep'!$I:$L,4,0), IF(NOT(ISNA(VLOOKUP(CONCATENATE(MID($H837,1,LEN($H837)-4),"---*",$G837),'Question ClasseLeçonActTyprep'!$I:$L,4,0))), VLOOKUP(CONCATENATE(MID($H837,1,LEN($H837)-4),"---*",$G837),'Question ClasseLeçonActTyprep'!$I:$L,4,0), IF(NOT(ISNA(VLOOKUP(CONCATENATE(MID($H837,1,LEN($H837)-5),"----*",$G837),'Question ClasseLeçonActTyprep'!$I:$L,4,0))), VLOOKUP(CONCATENATE(MID($H837,1,LEN($H837)-6),"----*",$G837),'Question ClasseLeçonActTyprep'!$I:$L,4,0), 0))))</f>
        <v>0</v>
      </c>
      <c r="N837" s="86">
        <f t="shared" si="54"/>
        <v>0</v>
      </c>
      <c r="O837" s="93" t="str">
        <f t="shared" si="55"/>
        <v>INSERT INTO `activite_clnt` (nom, description, objectif, consigne, typrep, num_activite, fk_classe_id, fk_lesson_id, fk_natureactiv_id) VALUES ('Apprendre à reconnaître la valeur faciale des pièces et billets - Introduction/Initiation', 'Un exercice de type Memory', '0', '', 'M', '2', 'CP', 'MO', 'I');</v>
      </c>
    </row>
    <row r="838" spans="1:15" s="6" customFormat="1" ht="43.5" x14ac:dyDescent="0.35">
      <c r="A838" s="12" t="s">
        <v>77</v>
      </c>
      <c r="B838" s="85" t="s">
        <v>756</v>
      </c>
      <c r="C838" s="9" t="str">
        <f t="shared" si="52"/>
        <v>CP-MO</v>
      </c>
      <c r="D838" s="85" t="s">
        <v>637</v>
      </c>
      <c r="E838" s="85" t="str">
        <f>VLOOKUP(D838,'Phase apprent &amp; Nature activ'!A$11:B$14,2,0)</f>
        <v>Introduction/Initiation</v>
      </c>
      <c r="F838" s="85">
        <v>2</v>
      </c>
      <c r="G838" s="85" t="s">
        <v>628</v>
      </c>
      <c r="H838" s="85" t="str">
        <f t="shared" si="53"/>
        <v>CP-MO-I-2-P</v>
      </c>
      <c r="I838" s="48" t="str">
        <f>CONCATENATE(VLOOKUP(CONCATENATE(A838,"-",B838,"-",D838,"-",F838),'Activités par classe-leçon-nat'!G:H,2,0)," - ",E838)</f>
        <v>Apprendre à reconnaître la valeur faciale des pièces et billets - Introduction/Initiation</v>
      </c>
      <c r="J838" s="48">
        <f>VLOOKUP(CONCATENATE($A838,"-",$B838,"-",$D838,"-",$F838),'Activités par classe-leçon-nat'!G:J,3,0)</f>
        <v>0</v>
      </c>
      <c r="K838" s="48" t="str">
        <f>VLOOKUP(G838,'Type Exo'!A:C,3,0)</f>
        <v>Un exercice où il faut relier des items entre eux par paire</v>
      </c>
      <c r="L838" s="48"/>
      <c r="M838" s="48">
        <f>IF(NOT(ISNA(VLOOKUP(CONCATENATE($H838,"-",$G838),'Question ClasseLeçonActTyprep'!$I:$L,4,0))), VLOOKUP(CONCATENATE($H838,"-",$G838),'Question ClasseLeçonActTyprep'!$I:$L,4,0), IF(NOT(ISNA(VLOOKUP(CONCATENATE(MID($H838,1,LEN($H838)-2),"--*",$G838),'Question ClasseLeçonActTyprep'!$I:$L,4,0))), VLOOKUP(CONCATENATE(MID($H838,1,LEN($H838)-2),"--*",$G838),'Question ClasseLeçonActTyprep'!$I:$L,4,0), IF(NOT(ISNA(VLOOKUP(CONCATENATE(MID($H838,1,LEN($H838)-4),"---*",$G838),'Question ClasseLeçonActTyprep'!$I:$L,4,0))), VLOOKUP(CONCATENATE(MID($H838,1,LEN($H838)-4),"---*",$G838),'Question ClasseLeçonActTyprep'!$I:$L,4,0), IF(NOT(ISNA(VLOOKUP(CONCATENATE(MID($H838,1,LEN($H838)-5),"----*",$G838),'Question ClasseLeçonActTyprep'!$I:$L,4,0))), VLOOKUP(CONCATENATE(MID($H838,1,LEN($H838)-6),"----*",$G838),'Question ClasseLeçonActTyprep'!$I:$L,4,0), 0))))</f>
        <v>0</v>
      </c>
      <c r="N838" s="86">
        <f t="shared" si="54"/>
        <v>0</v>
      </c>
      <c r="O838" s="93" t="str">
        <f t="shared" si="55"/>
        <v>INSERT INTO `activite_clnt` (nom, description, objectif, consigne, typrep, num_activite, fk_classe_id, fk_lesson_id, fk_natureactiv_id) VALUES ('Apprendre à reconnaître la valeur faciale des pièces et billets - Introduction/Initiation', 'Un exercice où il faut relier des items entre eux par paire', '0', '', 'P', '2', 'CP', 'MO', 'I');</v>
      </c>
    </row>
    <row r="839" spans="1:15" s="6" customFormat="1" ht="43.5" x14ac:dyDescent="0.35">
      <c r="A839" s="12" t="s">
        <v>77</v>
      </c>
      <c r="B839" s="85" t="s">
        <v>756</v>
      </c>
      <c r="C839" s="9" t="str">
        <f t="shared" si="52"/>
        <v>CP-MO</v>
      </c>
      <c r="D839" s="85" t="s">
        <v>637</v>
      </c>
      <c r="E839" s="85" t="str">
        <f>VLOOKUP(D839,'Phase apprent &amp; Nature activ'!A$11:B$14,2,0)</f>
        <v>Introduction/Initiation</v>
      </c>
      <c r="F839" s="85">
        <v>2</v>
      </c>
      <c r="G839" s="85" t="s">
        <v>835</v>
      </c>
      <c r="H839" s="85" t="str">
        <f t="shared" si="53"/>
        <v>CP-MO-I-2-T</v>
      </c>
      <c r="I839" s="48" t="str">
        <f>CONCATENATE(VLOOKUP(CONCATENATE(A839,"-",B839,"-",D839,"-",F839),'Activités par classe-leçon-nat'!G:H,2,0)," - ",E839)</f>
        <v>Apprendre à reconnaître la valeur faciale des pièces et billets - Introduction/Initiation</v>
      </c>
      <c r="J839" s="48">
        <f>VLOOKUP(CONCATENATE($A839,"-",$B839,"-",$D839,"-",$F839),'Activités par classe-leçon-nat'!G:J,3,0)</f>
        <v>0</v>
      </c>
      <c r="K839" s="48" t="str">
        <f>VLOOKUP(G839,'Type Exo'!A:C,3,0)</f>
        <v>Un exercice à trous</v>
      </c>
      <c r="L839" s="48"/>
      <c r="M839" s="48">
        <f>IF(NOT(ISNA(VLOOKUP(CONCATENATE($H839,"-",$G839),'Question ClasseLeçonActTyprep'!$I:$L,4,0))), VLOOKUP(CONCATENATE($H839,"-",$G839),'Question ClasseLeçonActTyprep'!$I:$L,4,0), IF(NOT(ISNA(VLOOKUP(CONCATENATE(MID($H839,1,LEN($H839)-2),"--*",$G839),'Question ClasseLeçonActTyprep'!$I:$L,4,0))), VLOOKUP(CONCATENATE(MID($H839,1,LEN($H839)-2),"--*",$G839),'Question ClasseLeçonActTyprep'!$I:$L,4,0), IF(NOT(ISNA(VLOOKUP(CONCATENATE(MID($H839,1,LEN($H839)-4),"---*",$G839),'Question ClasseLeçonActTyprep'!$I:$L,4,0))), VLOOKUP(CONCATENATE(MID($H839,1,LEN($H839)-4),"---*",$G839),'Question ClasseLeçonActTyprep'!$I:$L,4,0), IF(NOT(ISNA(VLOOKUP(CONCATENATE(MID($H839,1,LEN($H839)-5),"----*",$G839),'Question ClasseLeçonActTyprep'!$I:$L,4,0))), VLOOKUP(CONCATENATE(MID($H839,1,LEN($H839)-6),"----*",$G839),'Question ClasseLeçonActTyprep'!$I:$L,4,0), 0))))</f>
        <v>0</v>
      </c>
      <c r="N839" s="86">
        <f t="shared" si="54"/>
        <v>0</v>
      </c>
      <c r="O839" s="93" t="str">
        <f t="shared" si="55"/>
        <v>INSERT INTO `activite_clnt` (nom, description, objectif, consigne, typrep, num_activite, fk_classe_id, fk_lesson_id, fk_natureactiv_id) VALUES ('Apprendre à reconnaître la valeur faciale des pièces et billets - Introduction/Initiation', 'Un exercice à trous', '0', '', 'T', '2', 'CP', 'MO', 'I');</v>
      </c>
    </row>
    <row r="840" spans="1:15" s="6" customFormat="1" ht="58" x14ac:dyDescent="0.35">
      <c r="A840" s="12" t="s">
        <v>77</v>
      </c>
      <c r="B840" s="85" t="s">
        <v>756</v>
      </c>
      <c r="C840" s="9" t="str">
        <f t="shared" si="52"/>
        <v>CP-MO</v>
      </c>
      <c r="D840" s="85" t="s">
        <v>637</v>
      </c>
      <c r="E840" s="85" t="str">
        <f>VLOOKUP(D840,'Phase apprent &amp; Nature activ'!A$11:B$14,2,0)</f>
        <v>Introduction/Initiation</v>
      </c>
      <c r="F840" s="85">
        <v>3</v>
      </c>
      <c r="G840" s="85" t="s">
        <v>735</v>
      </c>
      <c r="H840" s="85" t="str">
        <f t="shared" si="53"/>
        <v>CP-MO-I-3-B1</v>
      </c>
      <c r="I840" s="48" t="str">
        <f>CONCATENATE(VLOOKUP(CONCATENATE(A840,"-",B840,"-",D840,"-",F840),'Activités par classe-leçon-nat'!G:H,2,0)," - ",E840)</f>
        <v>Apprendre à nommer les pièces et billets en leur attribuant leur valeur faciale - Introduction/Initiation</v>
      </c>
      <c r="J840" s="48">
        <f>VLOOKUP(CONCATENATE($A840,"-",$B840,"-",$D840,"-",$F840),'Activités par classe-leçon-nat'!G:J,3,0)</f>
        <v>0</v>
      </c>
      <c r="K840" s="48" t="str">
        <f>VLOOKUP(G840,'Type Exo'!A:C,3,0)</f>
        <v>Exercice où il faut trouver la bonne réponse parmi 2 possibles</v>
      </c>
      <c r="L840" s="48"/>
      <c r="M840" s="48">
        <f>IF(NOT(ISNA(VLOOKUP(CONCATENATE($H840,"-",$G840),'Question ClasseLeçonActTyprep'!$I:$L,4,0))), VLOOKUP(CONCATENATE($H840,"-",$G840),'Question ClasseLeçonActTyprep'!$I:$L,4,0), IF(NOT(ISNA(VLOOKUP(CONCATENATE(MID($H840,1,LEN($H840)-2),"--*",$G840),'Question ClasseLeçonActTyprep'!$I:$L,4,0))), VLOOKUP(CONCATENATE(MID($H840,1,LEN($H840)-2),"--*",$G840),'Question ClasseLeçonActTyprep'!$I:$L,4,0), IF(NOT(ISNA(VLOOKUP(CONCATENATE(MID($H840,1,LEN($H840)-4),"---*",$G840),'Question ClasseLeçonActTyprep'!$I:$L,4,0))), VLOOKUP(CONCATENATE(MID($H840,1,LEN($H840)-4),"---*",$G840),'Question ClasseLeçonActTyprep'!$I:$L,4,0), IF(NOT(ISNA(VLOOKUP(CONCATENATE(MID($H840,1,LEN($H840)-5),"----*",$G840),'Question ClasseLeçonActTyprep'!$I:$L,4,0))), VLOOKUP(CONCATENATE(MID($H840,1,LEN($H840)-6),"----*",$G840),'Question ClasseLeçonActTyprep'!$I:$L,4,0), 0))))</f>
        <v>0</v>
      </c>
      <c r="N840" s="86">
        <f t="shared" si="54"/>
        <v>0</v>
      </c>
      <c r="O840" s="93" t="str">
        <f t="shared" si="55"/>
        <v>INSERT INTO `activite_clnt` (nom, description, objectif, consigne, typrep, num_activite, fk_classe_id, fk_lesson_id, fk_natureactiv_id) VALUES ('Apprendre à nommer les pièces et billets en leur attribuant leur valeur faciale - Introduction/Initiation', 'Exercice où il faut trouver la bonne réponse parmi 2 possibles', '0', '', 'B1', '3', 'CP', 'MO', 'I');</v>
      </c>
    </row>
    <row r="841" spans="1:15" s="6" customFormat="1" ht="58" x14ac:dyDescent="0.35">
      <c r="A841" s="12" t="s">
        <v>77</v>
      </c>
      <c r="B841" s="85" t="s">
        <v>756</v>
      </c>
      <c r="C841" s="9" t="str">
        <f t="shared" si="52"/>
        <v>CP-MO</v>
      </c>
      <c r="D841" s="85" t="s">
        <v>637</v>
      </c>
      <c r="E841" s="85" t="str">
        <f>VLOOKUP(D841,'Phase apprent &amp; Nature activ'!A$11:B$14,2,0)</f>
        <v>Introduction/Initiation</v>
      </c>
      <c r="F841" s="85">
        <v>3</v>
      </c>
      <c r="G841" s="85" t="s">
        <v>951</v>
      </c>
      <c r="H841" s="85" t="str">
        <f t="shared" si="53"/>
        <v>CP-MO-I-3-B2</v>
      </c>
      <c r="I841" s="48" t="str">
        <f>CONCATENATE(VLOOKUP(CONCATENATE(A841,"-",B841,"-",D841,"-",F841),'Activités par classe-leçon-nat'!G:H,2,0)," - ",E841)</f>
        <v>Apprendre à nommer les pièces et billets en leur attribuant leur valeur faciale - Introduction/Initiation</v>
      </c>
      <c r="J841" s="48">
        <f>VLOOKUP(CONCATENATE($A841,"-",$B841,"-",$D841,"-",$F841),'Activités par classe-leçon-nat'!G:J,3,0)</f>
        <v>0</v>
      </c>
      <c r="K841" s="48" t="str">
        <f>VLOOKUP(G841,'Type Exo'!A:C,3,0)</f>
        <v>Exercice où il faut trouver la bonne réponse parmi 2 possibles (question alternative)</v>
      </c>
      <c r="L841" s="48"/>
      <c r="M841" s="48">
        <f>IF(NOT(ISNA(VLOOKUP(CONCATENATE($H841,"-",$G841),'Question ClasseLeçonActTyprep'!$I:$L,4,0))), VLOOKUP(CONCATENATE($H841,"-",$G841),'Question ClasseLeçonActTyprep'!$I:$L,4,0), IF(NOT(ISNA(VLOOKUP(CONCATENATE(MID($H841,1,LEN($H841)-2),"--*",$G841),'Question ClasseLeçonActTyprep'!$I:$L,4,0))), VLOOKUP(CONCATENATE(MID($H841,1,LEN($H841)-2),"--*",$G841),'Question ClasseLeçonActTyprep'!$I:$L,4,0), IF(NOT(ISNA(VLOOKUP(CONCATENATE(MID($H841,1,LEN($H841)-4),"---*",$G841),'Question ClasseLeçonActTyprep'!$I:$L,4,0))), VLOOKUP(CONCATENATE(MID($H841,1,LEN($H841)-4),"---*",$G841),'Question ClasseLeçonActTyprep'!$I:$L,4,0), IF(NOT(ISNA(VLOOKUP(CONCATENATE(MID($H841,1,LEN($H841)-5),"----*",$G841),'Question ClasseLeçonActTyprep'!$I:$L,4,0))), VLOOKUP(CONCATENATE(MID($H841,1,LEN($H841)-6),"----*",$G841),'Question ClasseLeçonActTyprep'!$I:$L,4,0), 0))))</f>
        <v>0</v>
      </c>
      <c r="N841" s="86">
        <f t="shared" si="54"/>
        <v>0</v>
      </c>
      <c r="O841" s="93" t="str">
        <f t="shared" si="55"/>
        <v>INSERT INTO `activite_clnt` (nom, description, objectif, consigne, typrep, num_activite, fk_classe_id, fk_lesson_id, fk_natureactiv_id) VALUES ('Apprendre à nommer les pièces et billets en leur attribuant leur valeur faciale - Introduction/Initiation', 'Exercice où il faut trouver la bonne réponse parmi 2 possibles (question alternative)', '0', '', 'B2', '3', 'CP', 'MO', 'I');</v>
      </c>
    </row>
    <row r="842" spans="1:15" s="6" customFormat="1" ht="43.5" x14ac:dyDescent="0.35">
      <c r="A842" s="12" t="s">
        <v>77</v>
      </c>
      <c r="B842" s="85" t="s">
        <v>756</v>
      </c>
      <c r="C842" s="9" t="str">
        <f t="shared" si="52"/>
        <v>CP-MO</v>
      </c>
      <c r="D842" s="85" t="s">
        <v>637</v>
      </c>
      <c r="E842" s="85" t="str">
        <f>VLOOKUP(D842,'Phase apprent &amp; Nature activ'!A$11:B$14,2,0)</f>
        <v>Introduction/Initiation</v>
      </c>
      <c r="F842" s="85">
        <v>3</v>
      </c>
      <c r="G842" s="85" t="s">
        <v>952</v>
      </c>
      <c r="H842" s="85" t="str">
        <f t="shared" si="53"/>
        <v>CP-MO-I-3-Q1</v>
      </c>
      <c r="I842" s="48" t="str">
        <f>CONCATENATE(VLOOKUP(CONCATENATE(A842,"-",B842,"-",D842,"-",F842),'Activités par classe-leçon-nat'!G:H,2,0)," - ",E842)</f>
        <v>Apprendre à nommer les pièces et billets en leur attribuant leur valeur faciale - Introduction/Initiation</v>
      </c>
      <c r="J842" s="48">
        <f>VLOOKUP(CONCATENATE($A842,"-",$B842,"-",$D842,"-",$F842),'Activités par classe-leçon-nat'!G:J,3,0)</f>
        <v>0</v>
      </c>
      <c r="K842" s="48" t="str">
        <f>VLOOKUP(G842,'Type Exo'!A:C,3,0)</f>
        <v>Un exercice de type QCM</v>
      </c>
      <c r="L842" s="48"/>
      <c r="M842" s="48">
        <f>IF(NOT(ISNA(VLOOKUP(CONCATENATE($H842,"-",$G842),'Question ClasseLeçonActTyprep'!$I:$L,4,0))), VLOOKUP(CONCATENATE($H842,"-",$G842),'Question ClasseLeçonActTyprep'!$I:$L,4,0), IF(NOT(ISNA(VLOOKUP(CONCATENATE(MID($H842,1,LEN($H842)-2),"--*",$G842),'Question ClasseLeçonActTyprep'!$I:$L,4,0))), VLOOKUP(CONCATENATE(MID($H842,1,LEN($H842)-2),"--*",$G842),'Question ClasseLeçonActTyprep'!$I:$L,4,0), IF(NOT(ISNA(VLOOKUP(CONCATENATE(MID($H842,1,LEN($H842)-4),"---*",$G842),'Question ClasseLeçonActTyprep'!$I:$L,4,0))), VLOOKUP(CONCATENATE(MID($H842,1,LEN($H842)-4),"---*",$G842),'Question ClasseLeçonActTyprep'!$I:$L,4,0), IF(NOT(ISNA(VLOOKUP(CONCATENATE(MID($H842,1,LEN($H842)-5),"----*",$G842),'Question ClasseLeçonActTyprep'!$I:$L,4,0))), VLOOKUP(CONCATENATE(MID($H842,1,LEN($H842)-6),"----*",$G842),'Question ClasseLeçonActTyprep'!$I:$L,4,0), 0))))</f>
        <v>0</v>
      </c>
      <c r="N842" s="86">
        <f t="shared" si="54"/>
        <v>0</v>
      </c>
      <c r="O842" s="93" t="str">
        <f t="shared" si="55"/>
        <v>INSERT INTO `activite_clnt` (nom, description, objectif, consigne, typrep, num_activite, fk_classe_id, fk_lesson_id, fk_natureactiv_id) VALUES ('Apprendre à nommer les pièces et billets en leur attribuant leur valeur faciale - Introduction/Initiation', 'Un exercice de type QCM', '0', '', 'Q1', '3', 'CP', 'MO', 'I');</v>
      </c>
    </row>
    <row r="843" spans="1:15" s="6" customFormat="1" ht="58" x14ac:dyDescent="0.35">
      <c r="A843" s="12" t="s">
        <v>77</v>
      </c>
      <c r="B843" s="85" t="s">
        <v>756</v>
      </c>
      <c r="C843" s="9" t="str">
        <f t="shared" si="52"/>
        <v>CP-MO</v>
      </c>
      <c r="D843" s="85" t="s">
        <v>637</v>
      </c>
      <c r="E843" s="85" t="str">
        <f>VLOOKUP(D843,'Phase apprent &amp; Nature activ'!A$11:B$14,2,0)</f>
        <v>Introduction/Initiation</v>
      </c>
      <c r="F843" s="85">
        <v>3</v>
      </c>
      <c r="G843" s="85" t="s">
        <v>953</v>
      </c>
      <c r="H843" s="85" t="str">
        <f t="shared" si="53"/>
        <v>CP-MO-I-3-Q2</v>
      </c>
      <c r="I843" s="48" t="str">
        <f>CONCATENATE(VLOOKUP(CONCATENATE(A843,"-",B843,"-",D843,"-",F843),'Activités par classe-leçon-nat'!G:H,2,0)," - ",E843)</f>
        <v>Apprendre à nommer les pièces et billets en leur attribuant leur valeur faciale - Introduction/Initiation</v>
      </c>
      <c r="J843" s="48">
        <f>VLOOKUP(CONCATENATE($A843,"-",$B843,"-",$D843,"-",$F843),'Activités par classe-leçon-nat'!G:J,3,0)</f>
        <v>0</v>
      </c>
      <c r="K843" s="48" t="str">
        <f>VLOOKUP(G843,'Type Exo'!A:C,3,0)</f>
        <v>Un exercice de type QCM (question alternative / trouver l'intrus)</v>
      </c>
      <c r="L843" s="48"/>
      <c r="M843" s="48">
        <f>IF(NOT(ISNA(VLOOKUP(CONCATENATE($H843,"-",$G843),'Question ClasseLeçonActTyprep'!$I:$L,4,0))), VLOOKUP(CONCATENATE($H843,"-",$G843),'Question ClasseLeçonActTyprep'!$I:$L,4,0), IF(NOT(ISNA(VLOOKUP(CONCATENATE(MID($H843,1,LEN($H843)-2),"--*",$G843),'Question ClasseLeçonActTyprep'!$I:$L,4,0))), VLOOKUP(CONCATENATE(MID($H843,1,LEN($H843)-2),"--*",$G843),'Question ClasseLeçonActTyprep'!$I:$L,4,0), IF(NOT(ISNA(VLOOKUP(CONCATENATE(MID($H843,1,LEN($H843)-4),"---*",$G843),'Question ClasseLeçonActTyprep'!$I:$L,4,0))), VLOOKUP(CONCATENATE(MID($H843,1,LEN($H843)-4),"---*",$G843),'Question ClasseLeçonActTyprep'!$I:$L,4,0), IF(NOT(ISNA(VLOOKUP(CONCATENATE(MID($H843,1,LEN($H843)-5),"----*",$G843),'Question ClasseLeçonActTyprep'!$I:$L,4,0))), VLOOKUP(CONCATENATE(MID($H843,1,LEN($H843)-6),"----*",$G843),'Question ClasseLeçonActTyprep'!$I:$L,4,0), 0))))</f>
        <v>0</v>
      </c>
      <c r="N843" s="86">
        <f t="shared" si="54"/>
        <v>0</v>
      </c>
      <c r="O843" s="93" t="str">
        <f t="shared" si="55"/>
        <v>INSERT INTO `activite_clnt` (nom, description, objectif, consigne, typrep, num_activite, fk_classe_id, fk_lesson_id, fk_natureactiv_id) VALUES ('Apprendre à nommer les pièces et billets en leur attribuant leur valeur faciale - Introduction/Initiation', 'Un exercice de type QCM (question alternative / trouver l''intrus)', '0', '', 'Q2', '3', 'CP', 'MO', 'I');</v>
      </c>
    </row>
    <row r="844" spans="1:15" s="6" customFormat="1" ht="43.5" x14ac:dyDescent="0.35">
      <c r="A844" s="12" t="s">
        <v>77</v>
      </c>
      <c r="B844" s="85" t="s">
        <v>756</v>
      </c>
      <c r="C844" s="9" t="str">
        <f t="shared" si="52"/>
        <v>CP-MO</v>
      </c>
      <c r="D844" s="85" t="s">
        <v>637</v>
      </c>
      <c r="E844" s="85" t="str">
        <f>VLOOKUP(D844,'Phase apprent &amp; Nature activ'!A$11:B$14,2,0)</f>
        <v>Introduction/Initiation</v>
      </c>
      <c r="F844" s="85">
        <v>3</v>
      </c>
      <c r="G844" s="85" t="s">
        <v>87</v>
      </c>
      <c r="H844" s="85" t="str">
        <f t="shared" si="53"/>
        <v>CP-MO-I-3-M</v>
      </c>
      <c r="I844" s="48" t="str">
        <f>CONCATENATE(VLOOKUP(CONCATENATE(A844,"-",B844,"-",D844,"-",F844),'Activités par classe-leçon-nat'!G:H,2,0)," - ",E844)</f>
        <v>Apprendre à nommer les pièces et billets en leur attribuant leur valeur faciale - Introduction/Initiation</v>
      </c>
      <c r="J844" s="48">
        <f>VLOOKUP(CONCATENATE($A844,"-",$B844,"-",$D844,"-",$F844),'Activités par classe-leçon-nat'!G:J,3,0)</f>
        <v>0</v>
      </c>
      <c r="K844" s="48" t="str">
        <f>VLOOKUP(G844,'Type Exo'!A:C,3,0)</f>
        <v>Un exercice de type Memory</v>
      </c>
      <c r="L844" s="48"/>
      <c r="M844" s="48">
        <f>IF(NOT(ISNA(VLOOKUP(CONCATENATE($H844,"-",$G844),'Question ClasseLeçonActTyprep'!$I:$L,4,0))), VLOOKUP(CONCATENATE($H844,"-",$G844),'Question ClasseLeçonActTyprep'!$I:$L,4,0), IF(NOT(ISNA(VLOOKUP(CONCATENATE(MID($H844,1,LEN($H844)-2),"--*",$G844),'Question ClasseLeçonActTyprep'!$I:$L,4,0))), VLOOKUP(CONCATENATE(MID($H844,1,LEN($H844)-2),"--*",$G844),'Question ClasseLeçonActTyprep'!$I:$L,4,0), IF(NOT(ISNA(VLOOKUP(CONCATENATE(MID($H844,1,LEN($H844)-4),"---*",$G844),'Question ClasseLeçonActTyprep'!$I:$L,4,0))), VLOOKUP(CONCATENATE(MID($H844,1,LEN($H844)-4),"---*",$G844),'Question ClasseLeçonActTyprep'!$I:$L,4,0), IF(NOT(ISNA(VLOOKUP(CONCATENATE(MID($H844,1,LEN($H844)-5),"----*",$G844),'Question ClasseLeçonActTyprep'!$I:$L,4,0))), VLOOKUP(CONCATENATE(MID($H844,1,LEN($H844)-6),"----*",$G844),'Question ClasseLeçonActTyprep'!$I:$L,4,0), 0))))</f>
        <v>0</v>
      </c>
      <c r="N844" s="86">
        <f t="shared" si="54"/>
        <v>0</v>
      </c>
      <c r="O844" s="93" t="str">
        <f t="shared" si="55"/>
        <v>INSERT INTO `activite_clnt` (nom, description, objectif, consigne, typrep, num_activite, fk_classe_id, fk_lesson_id, fk_natureactiv_id) VALUES ('Apprendre à nommer les pièces et billets en leur attribuant leur valeur faciale - Introduction/Initiation', 'Un exercice de type Memory', '0', '', 'M', '3', 'CP', 'MO', 'I');</v>
      </c>
    </row>
    <row r="845" spans="1:15" s="6" customFormat="1" ht="58" x14ac:dyDescent="0.35">
      <c r="A845" s="12" t="s">
        <v>77</v>
      </c>
      <c r="B845" s="85" t="s">
        <v>756</v>
      </c>
      <c r="C845" s="9" t="str">
        <f t="shared" si="52"/>
        <v>CP-MO</v>
      </c>
      <c r="D845" s="85" t="s">
        <v>637</v>
      </c>
      <c r="E845" s="85" t="str">
        <f>VLOOKUP(D845,'Phase apprent &amp; Nature activ'!A$11:B$14,2,0)</f>
        <v>Introduction/Initiation</v>
      </c>
      <c r="F845" s="85">
        <v>3</v>
      </c>
      <c r="G845" s="85" t="s">
        <v>628</v>
      </c>
      <c r="H845" s="85" t="str">
        <f t="shared" si="53"/>
        <v>CP-MO-I-3-P</v>
      </c>
      <c r="I845" s="48" t="str">
        <f>CONCATENATE(VLOOKUP(CONCATENATE(A845,"-",B845,"-",D845,"-",F845),'Activités par classe-leçon-nat'!G:H,2,0)," - ",E845)</f>
        <v>Apprendre à nommer les pièces et billets en leur attribuant leur valeur faciale - Introduction/Initiation</v>
      </c>
      <c r="J845" s="48">
        <f>VLOOKUP(CONCATENATE($A845,"-",$B845,"-",$D845,"-",$F845),'Activités par classe-leçon-nat'!G:J,3,0)</f>
        <v>0</v>
      </c>
      <c r="K845" s="48" t="str">
        <f>VLOOKUP(G845,'Type Exo'!A:C,3,0)</f>
        <v>Un exercice où il faut relier des items entre eux par paire</v>
      </c>
      <c r="L845" s="48"/>
      <c r="M845" s="48">
        <f>IF(NOT(ISNA(VLOOKUP(CONCATENATE($H845,"-",$G845),'Question ClasseLeçonActTyprep'!$I:$L,4,0))), VLOOKUP(CONCATENATE($H845,"-",$G845),'Question ClasseLeçonActTyprep'!$I:$L,4,0), IF(NOT(ISNA(VLOOKUP(CONCATENATE(MID($H845,1,LEN($H845)-2),"--*",$G845),'Question ClasseLeçonActTyprep'!$I:$L,4,0))), VLOOKUP(CONCATENATE(MID($H845,1,LEN($H845)-2),"--*",$G845),'Question ClasseLeçonActTyprep'!$I:$L,4,0), IF(NOT(ISNA(VLOOKUP(CONCATENATE(MID($H845,1,LEN($H845)-4),"---*",$G845),'Question ClasseLeçonActTyprep'!$I:$L,4,0))), VLOOKUP(CONCATENATE(MID($H845,1,LEN($H845)-4),"---*",$G845),'Question ClasseLeçonActTyprep'!$I:$L,4,0), IF(NOT(ISNA(VLOOKUP(CONCATENATE(MID($H845,1,LEN($H845)-5),"----*",$G845),'Question ClasseLeçonActTyprep'!$I:$L,4,0))), VLOOKUP(CONCATENATE(MID($H845,1,LEN($H845)-6),"----*",$G845),'Question ClasseLeçonActTyprep'!$I:$L,4,0), 0))))</f>
        <v>0</v>
      </c>
      <c r="N845" s="86">
        <f t="shared" si="54"/>
        <v>0</v>
      </c>
      <c r="O845" s="93" t="str">
        <f t="shared" si="55"/>
        <v>INSERT INTO `activite_clnt` (nom, description, objectif, consigne, typrep, num_activite, fk_classe_id, fk_lesson_id, fk_natureactiv_id) VALUES ('Apprendre à nommer les pièces et billets en leur attribuant leur valeur faciale - Introduction/Initiation', 'Un exercice où il faut relier des items entre eux par paire', '0', '', 'P', '3', 'CP', 'MO', 'I');</v>
      </c>
    </row>
    <row r="846" spans="1:15" s="6" customFormat="1" ht="43.5" x14ac:dyDescent="0.35">
      <c r="A846" s="12" t="s">
        <v>77</v>
      </c>
      <c r="B846" s="85" t="s">
        <v>756</v>
      </c>
      <c r="C846" s="9" t="str">
        <f t="shared" si="52"/>
        <v>CP-MO</v>
      </c>
      <c r="D846" s="85" t="s">
        <v>637</v>
      </c>
      <c r="E846" s="85" t="str">
        <f>VLOOKUP(D846,'Phase apprent &amp; Nature activ'!A$11:B$14,2,0)</f>
        <v>Introduction/Initiation</v>
      </c>
      <c r="F846" s="85">
        <v>3</v>
      </c>
      <c r="G846" s="85" t="s">
        <v>835</v>
      </c>
      <c r="H846" s="85" t="str">
        <f t="shared" si="53"/>
        <v>CP-MO-I-3-T</v>
      </c>
      <c r="I846" s="48" t="str">
        <f>CONCATENATE(VLOOKUP(CONCATENATE(A846,"-",B846,"-",D846,"-",F846),'Activités par classe-leçon-nat'!G:H,2,0)," - ",E846)</f>
        <v>Apprendre à nommer les pièces et billets en leur attribuant leur valeur faciale - Introduction/Initiation</v>
      </c>
      <c r="J846" s="48">
        <f>VLOOKUP(CONCATENATE($A846,"-",$B846,"-",$D846,"-",$F846),'Activités par classe-leçon-nat'!G:J,3,0)</f>
        <v>0</v>
      </c>
      <c r="K846" s="48" t="str">
        <f>VLOOKUP(G846,'Type Exo'!A:C,3,0)</f>
        <v>Un exercice à trous</v>
      </c>
      <c r="L846" s="48"/>
      <c r="M846" s="48">
        <f>IF(NOT(ISNA(VLOOKUP(CONCATENATE($H846,"-",$G846),'Question ClasseLeçonActTyprep'!$I:$L,4,0))), VLOOKUP(CONCATENATE($H846,"-",$G846),'Question ClasseLeçonActTyprep'!$I:$L,4,0), IF(NOT(ISNA(VLOOKUP(CONCATENATE(MID($H846,1,LEN($H846)-2),"--*",$G846),'Question ClasseLeçonActTyprep'!$I:$L,4,0))), VLOOKUP(CONCATENATE(MID($H846,1,LEN($H846)-2),"--*",$G846),'Question ClasseLeçonActTyprep'!$I:$L,4,0), IF(NOT(ISNA(VLOOKUP(CONCATENATE(MID($H846,1,LEN($H846)-4),"---*",$G846),'Question ClasseLeçonActTyprep'!$I:$L,4,0))), VLOOKUP(CONCATENATE(MID($H846,1,LEN($H846)-4),"---*",$G846),'Question ClasseLeçonActTyprep'!$I:$L,4,0), IF(NOT(ISNA(VLOOKUP(CONCATENATE(MID($H846,1,LEN($H846)-5),"----*",$G846),'Question ClasseLeçonActTyprep'!$I:$L,4,0))), VLOOKUP(CONCATENATE(MID($H846,1,LEN($H846)-6),"----*",$G846),'Question ClasseLeçonActTyprep'!$I:$L,4,0), 0))))</f>
        <v>0</v>
      </c>
      <c r="N846" s="86">
        <f t="shared" si="54"/>
        <v>0</v>
      </c>
      <c r="O846" s="93" t="str">
        <f t="shared" si="55"/>
        <v>INSERT INTO `activite_clnt` (nom, description, objectif, consigne, typrep, num_activite, fk_classe_id, fk_lesson_id, fk_natureactiv_id) VALUES ('Apprendre à nommer les pièces et billets en leur attribuant leur valeur faciale - Introduction/Initiation', 'Un exercice à trous', '0', '', 'T', '3', 'CP', 'MO', 'I');</v>
      </c>
    </row>
    <row r="847" spans="1:15" s="6" customFormat="1" ht="58" x14ac:dyDescent="0.35">
      <c r="A847" s="12" t="s">
        <v>77</v>
      </c>
      <c r="B847" s="85" t="s">
        <v>756</v>
      </c>
      <c r="C847" s="9" t="str">
        <f t="shared" si="52"/>
        <v>CP-MO</v>
      </c>
      <c r="D847" s="85" t="s">
        <v>87</v>
      </c>
      <c r="E847" s="85" t="str">
        <f>VLOOKUP(D847,'Phase apprent &amp; Nature activ'!A$11:B$14,2,0)</f>
        <v>Manipulation/Entrainement</v>
      </c>
      <c r="F847" s="85">
        <v>1</v>
      </c>
      <c r="G847" s="85" t="s">
        <v>735</v>
      </c>
      <c r="H847" s="85" t="str">
        <f t="shared" si="53"/>
        <v>CP-MO-M-1-B1</v>
      </c>
      <c r="I847" s="48" t="str">
        <f>CONCATENATE(VLOOKUP(CONCATENATE(A847,"-",B847,"-",D847,"-",F847),'Activités par classe-leçon-nat'!G:H,2,0)," - ",E847)</f>
        <v>Apprendre à compter des pièces et billets et à déterminer le montant total - Manipulation/Entrainement</v>
      </c>
      <c r="J847" s="48">
        <f>VLOOKUP(CONCATENATE($A847,"-",$B847,"-",$D847,"-",$F847),'Activités par classe-leçon-nat'!G:J,3,0)</f>
        <v>0</v>
      </c>
      <c r="K847" s="48" t="str">
        <f>VLOOKUP(G847,'Type Exo'!A:C,3,0)</f>
        <v>Exercice où il faut trouver la bonne réponse parmi 2 possibles</v>
      </c>
      <c r="L847" s="48"/>
      <c r="M847" s="48">
        <f>IF(NOT(ISNA(VLOOKUP(CONCATENATE($H847,"-",$G847),'Question ClasseLeçonActTyprep'!$I:$L,4,0))), VLOOKUP(CONCATENATE($H847,"-",$G847),'Question ClasseLeçonActTyprep'!$I:$L,4,0), IF(NOT(ISNA(VLOOKUP(CONCATENATE(MID($H847,1,LEN($H847)-2),"--*",$G847),'Question ClasseLeçonActTyprep'!$I:$L,4,0))), VLOOKUP(CONCATENATE(MID($H847,1,LEN($H847)-2),"--*",$G847),'Question ClasseLeçonActTyprep'!$I:$L,4,0), IF(NOT(ISNA(VLOOKUP(CONCATENATE(MID($H847,1,LEN($H847)-4),"---*",$G847),'Question ClasseLeçonActTyprep'!$I:$L,4,0))), VLOOKUP(CONCATENATE(MID($H847,1,LEN($H847)-4),"---*",$G847),'Question ClasseLeçonActTyprep'!$I:$L,4,0), IF(NOT(ISNA(VLOOKUP(CONCATENATE(MID($H847,1,LEN($H847)-5),"----*",$G847),'Question ClasseLeçonActTyprep'!$I:$L,4,0))), VLOOKUP(CONCATENATE(MID($H847,1,LEN($H847)-6),"----*",$G847),'Question ClasseLeçonActTyprep'!$I:$L,4,0), 0))))</f>
        <v>0</v>
      </c>
      <c r="N847" s="86">
        <f t="shared" si="54"/>
        <v>0</v>
      </c>
      <c r="O847" s="93" t="str">
        <f t="shared" si="55"/>
        <v>INSERT INTO `activite_clnt` (nom, description, objectif, consigne, typrep, num_activite, fk_classe_id, fk_lesson_id, fk_natureactiv_id) VALUES ('Apprendre à compter des pièces et billets et à déterminer le montant total - Manipulation/Entrainement', 'Exercice où il faut trouver la bonne réponse parmi 2 possibles', '0', '', 'B1', '1', 'CP', 'MO', 'M');</v>
      </c>
    </row>
    <row r="848" spans="1:15" s="6" customFormat="1" ht="58" x14ac:dyDescent="0.35">
      <c r="A848" s="12" t="s">
        <v>77</v>
      </c>
      <c r="B848" s="85" t="s">
        <v>756</v>
      </c>
      <c r="C848" s="9" t="str">
        <f t="shared" si="52"/>
        <v>CP-MO</v>
      </c>
      <c r="D848" s="85" t="s">
        <v>87</v>
      </c>
      <c r="E848" s="85" t="str">
        <f>VLOOKUP(D848,'Phase apprent &amp; Nature activ'!A$11:B$14,2,0)</f>
        <v>Manipulation/Entrainement</v>
      </c>
      <c r="F848" s="85">
        <v>1</v>
      </c>
      <c r="G848" s="85" t="s">
        <v>951</v>
      </c>
      <c r="H848" s="85" t="str">
        <f t="shared" si="53"/>
        <v>CP-MO-M-1-B2</v>
      </c>
      <c r="I848" s="48" t="str">
        <f>CONCATENATE(VLOOKUP(CONCATENATE(A848,"-",B848,"-",D848,"-",F848),'Activités par classe-leçon-nat'!G:H,2,0)," - ",E848)</f>
        <v>Apprendre à compter des pièces et billets et à déterminer le montant total - Manipulation/Entrainement</v>
      </c>
      <c r="J848" s="48">
        <f>VLOOKUP(CONCATENATE($A848,"-",$B848,"-",$D848,"-",$F848),'Activités par classe-leçon-nat'!G:J,3,0)</f>
        <v>0</v>
      </c>
      <c r="K848" s="48" t="str">
        <f>VLOOKUP(G848,'Type Exo'!A:C,3,0)</f>
        <v>Exercice où il faut trouver la bonne réponse parmi 2 possibles (question alternative)</v>
      </c>
      <c r="L848" s="48"/>
      <c r="M848" s="48">
        <f>IF(NOT(ISNA(VLOOKUP(CONCATENATE($H848,"-",$G848),'Question ClasseLeçonActTyprep'!$I:$L,4,0))), VLOOKUP(CONCATENATE($H848,"-",$G848),'Question ClasseLeçonActTyprep'!$I:$L,4,0), IF(NOT(ISNA(VLOOKUP(CONCATENATE(MID($H848,1,LEN($H848)-2),"--*",$G848),'Question ClasseLeçonActTyprep'!$I:$L,4,0))), VLOOKUP(CONCATENATE(MID($H848,1,LEN($H848)-2),"--*",$G848),'Question ClasseLeçonActTyprep'!$I:$L,4,0), IF(NOT(ISNA(VLOOKUP(CONCATENATE(MID($H848,1,LEN($H848)-4),"---*",$G848),'Question ClasseLeçonActTyprep'!$I:$L,4,0))), VLOOKUP(CONCATENATE(MID($H848,1,LEN($H848)-4),"---*",$G848),'Question ClasseLeçonActTyprep'!$I:$L,4,0), IF(NOT(ISNA(VLOOKUP(CONCATENATE(MID($H848,1,LEN($H848)-5),"----*",$G848),'Question ClasseLeçonActTyprep'!$I:$L,4,0))), VLOOKUP(CONCATENATE(MID($H848,1,LEN($H848)-6),"----*",$G848),'Question ClasseLeçonActTyprep'!$I:$L,4,0), 0))))</f>
        <v>0</v>
      </c>
      <c r="N848" s="86">
        <f t="shared" si="54"/>
        <v>0</v>
      </c>
      <c r="O848" s="93" t="str">
        <f t="shared" si="55"/>
        <v>INSERT INTO `activite_clnt` (nom, description, objectif, consigne, typrep, num_activite, fk_classe_id, fk_lesson_id, fk_natureactiv_id) VALUES ('Apprendre à compter des pièces et billets et à déterminer le montant total - Manipulation/Entrainement', 'Exercice où il faut trouver la bonne réponse parmi 2 possibles (question alternative)', '0', '', 'B2', '1', 'CP', 'MO', 'M');</v>
      </c>
    </row>
    <row r="849" spans="1:15" s="6" customFormat="1" ht="43.5" x14ac:dyDescent="0.35">
      <c r="A849" s="12" t="s">
        <v>77</v>
      </c>
      <c r="B849" s="85" t="s">
        <v>756</v>
      </c>
      <c r="C849" s="9" t="str">
        <f t="shared" si="52"/>
        <v>CP-MO</v>
      </c>
      <c r="D849" s="85" t="s">
        <v>87</v>
      </c>
      <c r="E849" s="85" t="str">
        <f>VLOOKUP(D849,'Phase apprent &amp; Nature activ'!A$11:B$14,2,0)</f>
        <v>Manipulation/Entrainement</v>
      </c>
      <c r="F849" s="85">
        <v>1</v>
      </c>
      <c r="G849" s="85" t="s">
        <v>952</v>
      </c>
      <c r="H849" s="85" t="str">
        <f t="shared" si="53"/>
        <v>CP-MO-M-1-Q1</v>
      </c>
      <c r="I849" s="48" t="str">
        <f>CONCATENATE(VLOOKUP(CONCATENATE(A849,"-",B849,"-",D849,"-",F849),'Activités par classe-leçon-nat'!G:H,2,0)," - ",E849)</f>
        <v>Apprendre à compter des pièces et billets et à déterminer le montant total - Manipulation/Entrainement</v>
      </c>
      <c r="J849" s="48">
        <f>VLOOKUP(CONCATENATE($A849,"-",$B849,"-",$D849,"-",$F849),'Activités par classe-leçon-nat'!G:J,3,0)</f>
        <v>0</v>
      </c>
      <c r="K849" s="48" t="str">
        <f>VLOOKUP(G849,'Type Exo'!A:C,3,0)</f>
        <v>Un exercice de type QCM</v>
      </c>
      <c r="L849" s="48"/>
      <c r="M849" s="48">
        <f>IF(NOT(ISNA(VLOOKUP(CONCATENATE($H849,"-",$G849),'Question ClasseLeçonActTyprep'!$I:$L,4,0))), VLOOKUP(CONCATENATE($H849,"-",$G849),'Question ClasseLeçonActTyprep'!$I:$L,4,0), IF(NOT(ISNA(VLOOKUP(CONCATENATE(MID($H849,1,LEN($H849)-2),"--*",$G849),'Question ClasseLeçonActTyprep'!$I:$L,4,0))), VLOOKUP(CONCATENATE(MID($H849,1,LEN($H849)-2),"--*",$G849),'Question ClasseLeçonActTyprep'!$I:$L,4,0), IF(NOT(ISNA(VLOOKUP(CONCATENATE(MID($H849,1,LEN($H849)-4),"---*",$G849),'Question ClasseLeçonActTyprep'!$I:$L,4,0))), VLOOKUP(CONCATENATE(MID($H849,1,LEN($H849)-4),"---*",$G849),'Question ClasseLeçonActTyprep'!$I:$L,4,0), IF(NOT(ISNA(VLOOKUP(CONCATENATE(MID($H849,1,LEN($H849)-5),"----*",$G849),'Question ClasseLeçonActTyprep'!$I:$L,4,0))), VLOOKUP(CONCATENATE(MID($H849,1,LEN($H849)-6),"----*",$G849),'Question ClasseLeçonActTyprep'!$I:$L,4,0), 0))))</f>
        <v>0</v>
      </c>
      <c r="N849" s="86">
        <f t="shared" si="54"/>
        <v>0</v>
      </c>
      <c r="O849" s="93" t="str">
        <f t="shared" si="55"/>
        <v>INSERT INTO `activite_clnt` (nom, description, objectif, consigne, typrep, num_activite, fk_classe_id, fk_lesson_id, fk_natureactiv_id) VALUES ('Apprendre à compter des pièces et billets et à déterminer le montant total - Manipulation/Entrainement', 'Un exercice de type QCM', '0', '', 'Q1', '1', 'CP', 'MO', 'M');</v>
      </c>
    </row>
    <row r="850" spans="1:15" s="6" customFormat="1" ht="58" x14ac:dyDescent="0.35">
      <c r="A850" s="12" t="s">
        <v>77</v>
      </c>
      <c r="B850" s="85" t="s">
        <v>756</v>
      </c>
      <c r="C850" s="9" t="str">
        <f t="shared" si="52"/>
        <v>CP-MO</v>
      </c>
      <c r="D850" s="85" t="s">
        <v>87</v>
      </c>
      <c r="E850" s="85" t="str">
        <f>VLOOKUP(D850,'Phase apprent &amp; Nature activ'!A$11:B$14,2,0)</f>
        <v>Manipulation/Entrainement</v>
      </c>
      <c r="F850" s="85">
        <v>1</v>
      </c>
      <c r="G850" s="85" t="s">
        <v>953</v>
      </c>
      <c r="H850" s="85" t="str">
        <f t="shared" si="53"/>
        <v>CP-MO-M-1-Q2</v>
      </c>
      <c r="I850" s="48" t="str">
        <f>CONCATENATE(VLOOKUP(CONCATENATE(A850,"-",B850,"-",D850,"-",F850),'Activités par classe-leçon-nat'!G:H,2,0)," - ",E850)</f>
        <v>Apprendre à compter des pièces et billets et à déterminer le montant total - Manipulation/Entrainement</v>
      </c>
      <c r="J850" s="48">
        <f>VLOOKUP(CONCATENATE($A850,"-",$B850,"-",$D850,"-",$F850),'Activités par classe-leçon-nat'!G:J,3,0)</f>
        <v>0</v>
      </c>
      <c r="K850" s="48" t="str">
        <f>VLOOKUP(G850,'Type Exo'!A:C,3,0)</f>
        <v>Un exercice de type QCM (question alternative / trouver l'intrus)</v>
      </c>
      <c r="L850" s="48"/>
      <c r="M850" s="48">
        <f>IF(NOT(ISNA(VLOOKUP(CONCATENATE($H850,"-",$G850),'Question ClasseLeçonActTyprep'!$I:$L,4,0))), VLOOKUP(CONCATENATE($H850,"-",$G850),'Question ClasseLeçonActTyprep'!$I:$L,4,0), IF(NOT(ISNA(VLOOKUP(CONCATENATE(MID($H850,1,LEN($H850)-2),"--*",$G850),'Question ClasseLeçonActTyprep'!$I:$L,4,0))), VLOOKUP(CONCATENATE(MID($H850,1,LEN($H850)-2),"--*",$G850),'Question ClasseLeçonActTyprep'!$I:$L,4,0), IF(NOT(ISNA(VLOOKUP(CONCATENATE(MID($H850,1,LEN($H850)-4),"---*",$G850),'Question ClasseLeçonActTyprep'!$I:$L,4,0))), VLOOKUP(CONCATENATE(MID($H850,1,LEN($H850)-4),"---*",$G850),'Question ClasseLeçonActTyprep'!$I:$L,4,0), IF(NOT(ISNA(VLOOKUP(CONCATENATE(MID($H850,1,LEN($H850)-5),"----*",$G850),'Question ClasseLeçonActTyprep'!$I:$L,4,0))), VLOOKUP(CONCATENATE(MID($H850,1,LEN($H850)-6),"----*",$G850),'Question ClasseLeçonActTyprep'!$I:$L,4,0), 0))))</f>
        <v>0</v>
      </c>
      <c r="N850" s="86">
        <f t="shared" si="54"/>
        <v>0</v>
      </c>
      <c r="O850" s="93" t="str">
        <f t="shared" si="55"/>
        <v>INSERT INTO `activite_clnt` (nom, description, objectif, consigne, typrep, num_activite, fk_classe_id, fk_lesson_id, fk_natureactiv_id) VALUES ('Apprendre à compter des pièces et billets et à déterminer le montant total - Manipulation/Entrainement', 'Un exercice de type QCM (question alternative / trouver l''intrus)', '0', '', 'Q2', '1', 'CP', 'MO', 'M');</v>
      </c>
    </row>
    <row r="851" spans="1:15" s="6" customFormat="1" ht="43.5" x14ac:dyDescent="0.35">
      <c r="A851" s="12" t="s">
        <v>77</v>
      </c>
      <c r="B851" s="85" t="s">
        <v>756</v>
      </c>
      <c r="C851" s="9" t="str">
        <f t="shared" si="52"/>
        <v>CP-MO</v>
      </c>
      <c r="D851" s="85" t="s">
        <v>87</v>
      </c>
      <c r="E851" s="85" t="str">
        <f>VLOOKUP(D851,'Phase apprent &amp; Nature activ'!A$11:B$14,2,0)</f>
        <v>Manipulation/Entrainement</v>
      </c>
      <c r="F851" s="85">
        <v>1</v>
      </c>
      <c r="G851" s="85" t="s">
        <v>87</v>
      </c>
      <c r="H851" s="85" t="str">
        <f t="shared" si="53"/>
        <v>CP-MO-M-1-M</v>
      </c>
      <c r="I851" s="48" t="str">
        <f>CONCATENATE(VLOOKUP(CONCATENATE(A851,"-",B851,"-",D851,"-",F851),'Activités par classe-leçon-nat'!G:H,2,0)," - ",E851)</f>
        <v>Apprendre à compter des pièces et billets et à déterminer le montant total - Manipulation/Entrainement</v>
      </c>
      <c r="J851" s="48">
        <f>VLOOKUP(CONCATENATE($A851,"-",$B851,"-",$D851,"-",$F851),'Activités par classe-leçon-nat'!G:J,3,0)</f>
        <v>0</v>
      </c>
      <c r="K851" s="48" t="str">
        <f>VLOOKUP(G851,'Type Exo'!A:C,3,0)</f>
        <v>Un exercice de type Memory</v>
      </c>
      <c r="L851" s="48"/>
      <c r="M851" s="48">
        <f>IF(NOT(ISNA(VLOOKUP(CONCATENATE($H851,"-",$G851),'Question ClasseLeçonActTyprep'!$I:$L,4,0))), VLOOKUP(CONCATENATE($H851,"-",$G851),'Question ClasseLeçonActTyprep'!$I:$L,4,0), IF(NOT(ISNA(VLOOKUP(CONCATENATE(MID($H851,1,LEN($H851)-2),"--*",$G851),'Question ClasseLeçonActTyprep'!$I:$L,4,0))), VLOOKUP(CONCATENATE(MID($H851,1,LEN($H851)-2),"--*",$G851),'Question ClasseLeçonActTyprep'!$I:$L,4,0), IF(NOT(ISNA(VLOOKUP(CONCATENATE(MID($H851,1,LEN($H851)-4),"---*",$G851),'Question ClasseLeçonActTyprep'!$I:$L,4,0))), VLOOKUP(CONCATENATE(MID($H851,1,LEN($H851)-4),"---*",$G851),'Question ClasseLeçonActTyprep'!$I:$L,4,0), IF(NOT(ISNA(VLOOKUP(CONCATENATE(MID($H851,1,LEN($H851)-5),"----*",$G851),'Question ClasseLeçonActTyprep'!$I:$L,4,0))), VLOOKUP(CONCATENATE(MID($H851,1,LEN($H851)-6),"----*",$G851),'Question ClasseLeçonActTyprep'!$I:$L,4,0), 0))))</f>
        <v>0</v>
      </c>
      <c r="N851" s="86">
        <f t="shared" si="54"/>
        <v>0</v>
      </c>
      <c r="O851" s="93" t="str">
        <f t="shared" si="55"/>
        <v>INSERT INTO `activite_clnt` (nom, description, objectif, consigne, typrep, num_activite, fk_classe_id, fk_lesson_id, fk_natureactiv_id) VALUES ('Apprendre à compter des pièces et billets et à déterminer le montant total - Manipulation/Entrainement', 'Un exercice de type Memory', '0', '', 'M', '1', 'CP', 'MO', 'M');</v>
      </c>
    </row>
    <row r="852" spans="1:15" s="6" customFormat="1" ht="58" x14ac:dyDescent="0.35">
      <c r="A852" s="12" t="s">
        <v>77</v>
      </c>
      <c r="B852" s="85" t="s">
        <v>756</v>
      </c>
      <c r="C852" s="9" t="str">
        <f t="shared" si="52"/>
        <v>CP-MO</v>
      </c>
      <c r="D852" s="85" t="s">
        <v>87</v>
      </c>
      <c r="E852" s="85" t="str">
        <f>VLOOKUP(D852,'Phase apprent &amp; Nature activ'!A$11:B$14,2,0)</f>
        <v>Manipulation/Entrainement</v>
      </c>
      <c r="F852" s="85">
        <v>1</v>
      </c>
      <c r="G852" s="85" t="s">
        <v>628</v>
      </c>
      <c r="H852" s="85" t="str">
        <f t="shared" si="53"/>
        <v>CP-MO-M-1-P</v>
      </c>
      <c r="I852" s="48" t="str">
        <f>CONCATENATE(VLOOKUP(CONCATENATE(A852,"-",B852,"-",D852,"-",F852),'Activités par classe-leçon-nat'!G:H,2,0)," - ",E852)</f>
        <v>Apprendre à compter des pièces et billets et à déterminer le montant total - Manipulation/Entrainement</v>
      </c>
      <c r="J852" s="48">
        <f>VLOOKUP(CONCATENATE($A852,"-",$B852,"-",$D852,"-",$F852),'Activités par classe-leçon-nat'!G:J,3,0)</f>
        <v>0</v>
      </c>
      <c r="K852" s="48" t="str">
        <f>VLOOKUP(G852,'Type Exo'!A:C,3,0)</f>
        <v>Un exercice où il faut relier des items entre eux par paire</v>
      </c>
      <c r="L852" s="48"/>
      <c r="M852" s="48">
        <f>IF(NOT(ISNA(VLOOKUP(CONCATENATE($H852,"-",$G852),'Question ClasseLeçonActTyprep'!$I:$L,4,0))), VLOOKUP(CONCATENATE($H852,"-",$G852),'Question ClasseLeçonActTyprep'!$I:$L,4,0), IF(NOT(ISNA(VLOOKUP(CONCATENATE(MID($H852,1,LEN($H852)-2),"--*",$G852),'Question ClasseLeçonActTyprep'!$I:$L,4,0))), VLOOKUP(CONCATENATE(MID($H852,1,LEN($H852)-2),"--*",$G852),'Question ClasseLeçonActTyprep'!$I:$L,4,0), IF(NOT(ISNA(VLOOKUP(CONCATENATE(MID($H852,1,LEN($H852)-4),"---*",$G852),'Question ClasseLeçonActTyprep'!$I:$L,4,0))), VLOOKUP(CONCATENATE(MID($H852,1,LEN($H852)-4),"---*",$G852),'Question ClasseLeçonActTyprep'!$I:$L,4,0), IF(NOT(ISNA(VLOOKUP(CONCATENATE(MID($H852,1,LEN($H852)-5),"----*",$G852),'Question ClasseLeçonActTyprep'!$I:$L,4,0))), VLOOKUP(CONCATENATE(MID($H852,1,LEN($H852)-6),"----*",$G852),'Question ClasseLeçonActTyprep'!$I:$L,4,0), 0))))</f>
        <v>0</v>
      </c>
      <c r="N852" s="86">
        <f t="shared" si="54"/>
        <v>0</v>
      </c>
      <c r="O852" s="93" t="str">
        <f t="shared" si="55"/>
        <v>INSERT INTO `activite_clnt` (nom, description, objectif, consigne, typrep, num_activite, fk_classe_id, fk_lesson_id, fk_natureactiv_id) VALUES ('Apprendre à compter des pièces et billets et à déterminer le montant total - Manipulation/Entrainement', 'Un exercice où il faut relier des items entre eux par paire', '0', '', 'P', '1', 'CP', 'MO', 'M');</v>
      </c>
    </row>
    <row r="853" spans="1:15" s="6" customFormat="1" ht="43.5" x14ac:dyDescent="0.35">
      <c r="A853" s="12" t="s">
        <v>77</v>
      </c>
      <c r="B853" s="85" t="s">
        <v>756</v>
      </c>
      <c r="C853" s="9" t="str">
        <f t="shared" si="52"/>
        <v>CP-MO</v>
      </c>
      <c r="D853" s="85" t="s">
        <v>87</v>
      </c>
      <c r="E853" s="85" t="str">
        <f>VLOOKUP(D853,'Phase apprent &amp; Nature activ'!A$11:B$14,2,0)</f>
        <v>Manipulation/Entrainement</v>
      </c>
      <c r="F853" s="85">
        <v>1</v>
      </c>
      <c r="G853" s="85" t="s">
        <v>835</v>
      </c>
      <c r="H853" s="85" t="str">
        <f t="shared" si="53"/>
        <v>CP-MO-M-1-T</v>
      </c>
      <c r="I853" s="48" t="str">
        <f>CONCATENATE(VLOOKUP(CONCATENATE(A853,"-",B853,"-",D853,"-",F853),'Activités par classe-leçon-nat'!G:H,2,0)," - ",E853)</f>
        <v>Apprendre à compter des pièces et billets et à déterminer le montant total - Manipulation/Entrainement</v>
      </c>
      <c r="J853" s="48">
        <f>VLOOKUP(CONCATENATE($A853,"-",$B853,"-",$D853,"-",$F853),'Activités par classe-leçon-nat'!G:J,3,0)</f>
        <v>0</v>
      </c>
      <c r="K853" s="48" t="str">
        <f>VLOOKUP(G853,'Type Exo'!A:C,3,0)</f>
        <v>Un exercice à trous</v>
      </c>
      <c r="L853" s="48"/>
      <c r="M853" s="48">
        <f>IF(NOT(ISNA(VLOOKUP(CONCATENATE($H853,"-",$G853),'Question ClasseLeçonActTyprep'!$I:$L,4,0))), VLOOKUP(CONCATENATE($H853,"-",$G853),'Question ClasseLeçonActTyprep'!$I:$L,4,0), IF(NOT(ISNA(VLOOKUP(CONCATENATE(MID($H853,1,LEN($H853)-2),"--*",$G853),'Question ClasseLeçonActTyprep'!$I:$L,4,0))), VLOOKUP(CONCATENATE(MID($H853,1,LEN($H853)-2),"--*",$G853),'Question ClasseLeçonActTyprep'!$I:$L,4,0), IF(NOT(ISNA(VLOOKUP(CONCATENATE(MID($H853,1,LEN($H853)-4),"---*",$G853),'Question ClasseLeçonActTyprep'!$I:$L,4,0))), VLOOKUP(CONCATENATE(MID($H853,1,LEN($H853)-4),"---*",$G853),'Question ClasseLeçonActTyprep'!$I:$L,4,0), IF(NOT(ISNA(VLOOKUP(CONCATENATE(MID($H853,1,LEN($H853)-5),"----*",$G853),'Question ClasseLeçonActTyprep'!$I:$L,4,0))), VLOOKUP(CONCATENATE(MID($H853,1,LEN($H853)-6),"----*",$G853),'Question ClasseLeçonActTyprep'!$I:$L,4,0), 0))))</f>
        <v>0</v>
      </c>
      <c r="N853" s="86">
        <f t="shared" si="54"/>
        <v>0</v>
      </c>
      <c r="O853" s="93" t="str">
        <f t="shared" si="55"/>
        <v>INSERT INTO `activite_clnt` (nom, description, objectif, consigne, typrep, num_activite, fk_classe_id, fk_lesson_id, fk_natureactiv_id) VALUES ('Apprendre à compter des pièces et billets et à déterminer le montant total - Manipulation/Entrainement', 'Un exercice à trous', '0', '', 'T', '1', 'CP', 'MO', 'M');</v>
      </c>
    </row>
    <row r="854" spans="1:15" s="12" customFormat="1" ht="58" x14ac:dyDescent="0.35">
      <c r="A854" s="12" t="s">
        <v>77</v>
      </c>
      <c r="B854" s="85" t="s">
        <v>756</v>
      </c>
      <c r="C854" s="9" t="str">
        <f t="shared" si="52"/>
        <v>CP-MO</v>
      </c>
      <c r="D854" s="85" t="s">
        <v>640</v>
      </c>
      <c r="E854" s="85" t="str">
        <f>VLOOKUP(D854,'Phase apprent &amp; Nature activ'!A$11:B$14,2,0)</f>
        <v>Formalisation</v>
      </c>
      <c r="F854" s="85">
        <v>3</v>
      </c>
      <c r="G854" s="85" t="s">
        <v>735</v>
      </c>
      <c r="H854" s="85" t="str">
        <f t="shared" si="53"/>
        <v>CP-MO-F-3-B1</v>
      </c>
      <c r="I854" s="48" t="str">
        <f>CONCATENATE(VLOOKUP(CONCATENATE(A854,"-",B854,"-",D854,"-",F854),'Activités par classe-leçon-nat'!G:H,2,0)," - ",E854)</f>
        <v>Apprendre à lire une somme d'argent (en chiffres arabes) et en comprendre le sens - Formalisation</v>
      </c>
      <c r="J854" s="48">
        <f>VLOOKUP(CONCATENATE($A854,"-",$B854,"-",$D854,"-",$F854),'Activités par classe-leçon-nat'!G:J,3,0)</f>
        <v>0</v>
      </c>
      <c r="K854" s="48" t="str">
        <f>VLOOKUP(G854,'Type Exo'!A:C,3,0)</f>
        <v>Exercice où il faut trouver la bonne réponse parmi 2 possibles</v>
      </c>
      <c r="L854" s="48"/>
      <c r="M854" s="48">
        <f>IF(NOT(ISNA(VLOOKUP(CONCATENATE($H854,"-",$G854),'Question ClasseLeçonActTyprep'!$I:$L,4,0))), VLOOKUP(CONCATENATE($H854,"-",$G854),'Question ClasseLeçonActTyprep'!$I:$L,4,0), IF(NOT(ISNA(VLOOKUP(CONCATENATE(MID($H854,1,LEN($H854)-2),"--*",$G854),'Question ClasseLeçonActTyprep'!$I:$L,4,0))), VLOOKUP(CONCATENATE(MID($H854,1,LEN($H854)-2),"--*",$G854),'Question ClasseLeçonActTyprep'!$I:$L,4,0), IF(NOT(ISNA(VLOOKUP(CONCATENATE(MID($H854,1,LEN($H854)-4),"---*",$G854),'Question ClasseLeçonActTyprep'!$I:$L,4,0))), VLOOKUP(CONCATENATE(MID($H854,1,LEN($H854)-4),"---*",$G854),'Question ClasseLeçonActTyprep'!$I:$L,4,0), IF(NOT(ISNA(VLOOKUP(CONCATENATE(MID($H854,1,LEN($H854)-5),"----*",$G854),'Question ClasseLeçonActTyprep'!$I:$L,4,0))), VLOOKUP(CONCATENATE(MID($H854,1,LEN($H854)-6),"----*",$G854),'Question ClasseLeçonActTyprep'!$I:$L,4,0), 0))))</f>
        <v>0</v>
      </c>
      <c r="N854" s="86">
        <f t="shared" si="54"/>
        <v>0</v>
      </c>
      <c r="O854" s="93" t="str">
        <f t="shared" si="55"/>
        <v>INSERT INTO `activite_clnt` (nom, description, objectif, consigne, typrep, num_activite, fk_classe_id, fk_lesson_id, fk_natureactiv_id) VALUES ('Apprendre à lire une somme d''argent (en chiffres arabes) et en comprendre le sens - Formalisation', 'Exercice où il faut trouver la bonne réponse parmi 2 possibles', '0', '', 'B1', '3', 'CP', 'MO', 'F');</v>
      </c>
    </row>
    <row r="855" spans="1:15" s="12" customFormat="1" ht="58" x14ac:dyDescent="0.35">
      <c r="A855" s="12" t="s">
        <v>77</v>
      </c>
      <c r="B855" s="85" t="s">
        <v>756</v>
      </c>
      <c r="C855" s="9" t="str">
        <f t="shared" si="52"/>
        <v>CP-MO</v>
      </c>
      <c r="D855" s="85" t="s">
        <v>640</v>
      </c>
      <c r="E855" s="85" t="str">
        <f>VLOOKUP(D855,'Phase apprent &amp; Nature activ'!A$11:B$14,2,0)</f>
        <v>Formalisation</v>
      </c>
      <c r="F855" s="85">
        <v>3</v>
      </c>
      <c r="G855" s="85" t="s">
        <v>951</v>
      </c>
      <c r="H855" s="85" t="str">
        <f t="shared" si="53"/>
        <v>CP-MO-F-3-B2</v>
      </c>
      <c r="I855" s="48" t="str">
        <f>CONCATENATE(VLOOKUP(CONCATENATE(A855,"-",B855,"-",D855,"-",F855),'Activités par classe-leçon-nat'!G:H,2,0)," - ",E855)</f>
        <v>Apprendre à lire une somme d'argent (en chiffres arabes) et en comprendre le sens - Formalisation</v>
      </c>
      <c r="J855" s="48">
        <f>VLOOKUP(CONCATENATE($A855,"-",$B855,"-",$D855,"-",$F855),'Activités par classe-leçon-nat'!G:J,3,0)</f>
        <v>0</v>
      </c>
      <c r="K855" s="48" t="str">
        <f>VLOOKUP(G855,'Type Exo'!A:C,3,0)</f>
        <v>Exercice où il faut trouver la bonne réponse parmi 2 possibles (question alternative)</v>
      </c>
      <c r="L855" s="48"/>
      <c r="M855" s="48">
        <f>IF(NOT(ISNA(VLOOKUP(CONCATENATE($H855,"-",$G855),'Question ClasseLeçonActTyprep'!$I:$L,4,0))), VLOOKUP(CONCATENATE($H855,"-",$G855),'Question ClasseLeçonActTyprep'!$I:$L,4,0), IF(NOT(ISNA(VLOOKUP(CONCATENATE(MID($H855,1,LEN($H855)-2),"--*",$G855),'Question ClasseLeçonActTyprep'!$I:$L,4,0))), VLOOKUP(CONCATENATE(MID($H855,1,LEN($H855)-2),"--*",$G855),'Question ClasseLeçonActTyprep'!$I:$L,4,0), IF(NOT(ISNA(VLOOKUP(CONCATENATE(MID($H855,1,LEN($H855)-4),"---*",$G855),'Question ClasseLeçonActTyprep'!$I:$L,4,0))), VLOOKUP(CONCATENATE(MID($H855,1,LEN($H855)-4),"---*",$G855),'Question ClasseLeçonActTyprep'!$I:$L,4,0), IF(NOT(ISNA(VLOOKUP(CONCATENATE(MID($H855,1,LEN($H855)-5),"----*",$G855),'Question ClasseLeçonActTyprep'!$I:$L,4,0))), VLOOKUP(CONCATENATE(MID($H855,1,LEN($H855)-6),"----*",$G855),'Question ClasseLeçonActTyprep'!$I:$L,4,0), 0))))</f>
        <v>0</v>
      </c>
      <c r="N855" s="86">
        <f t="shared" si="54"/>
        <v>0</v>
      </c>
      <c r="O855" s="93" t="str">
        <f t="shared" si="55"/>
        <v>INSERT INTO `activite_clnt` (nom, description, objectif, consigne, typrep, num_activite, fk_classe_id, fk_lesson_id, fk_natureactiv_id) VALUES ('Apprendre à lire une somme d''argent (en chiffres arabes) et en comprendre le sens - Formalisation', 'Exercice où il faut trouver la bonne réponse parmi 2 possibles (question alternative)', '0', '', 'B2', '3', 'CP', 'MO', 'F');</v>
      </c>
    </row>
    <row r="856" spans="1:15" s="12" customFormat="1" ht="43.5" x14ac:dyDescent="0.35">
      <c r="A856" s="12" t="s">
        <v>77</v>
      </c>
      <c r="B856" s="85" t="s">
        <v>756</v>
      </c>
      <c r="C856" s="9" t="str">
        <f t="shared" si="52"/>
        <v>CP-MO</v>
      </c>
      <c r="D856" s="85" t="s">
        <v>640</v>
      </c>
      <c r="E856" s="85" t="str">
        <f>VLOOKUP(D856,'Phase apprent &amp; Nature activ'!A$11:B$14,2,0)</f>
        <v>Formalisation</v>
      </c>
      <c r="F856" s="85">
        <v>3</v>
      </c>
      <c r="G856" s="85" t="s">
        <v>952</v>
      </c>
      <c r="H856" s="85" t="str">
        <f t="shared" si="53"/>
        <v>CP-MO-F-3-Q1</v>
      </c>
      <c r="I856" s="48" t="str">
        <f>CONCATENATE(VLOOKUP(CONCATENATE(A856,"-",B856,"-",D856,"-",F856),'Activités par classe-leçon-nat'!G:H,2,0)," - ",E856)</f>
        <v>Apprendre à lire une somme d'argent (en chiffres arabes) et en comprendre le sens - Formalisation</v>
      </c>
      <c r="J856" s="48">
        <f>VLOOKUP(CONCATENATE($A856,"-",$B856,"-",$D856,"-",$F856),'Activités par classe-leçon-nat'!G:J,3,0)</f>
        <v>0</v>
      </c>
      <c r="K856" s="48" t="str">
        <f>VLOOKUP(G856,'Type Exo'!A:C,3,0)</f>
        <v>Un exercice de type QCM</v>
      </c>
      <c r="L856" s="48"/>
      <c r="M856" s="48">
        <f>IF(NOT(ISNA(VLOOKUP(CONCATENATE($H856,"-",$G856),'Question ClasseLeçonActTyprep'!$I:$L,4,0))), VLOOKUP(CONCATENATE($H856,"-",$G856),'Question ClasseLeçonActTyprep'!$I:$L,4,0), IF(NOT(ISNA(VLOOKUP(CONCATENATE(MID($H856,1,LEN($H856)-2),"--*",$G856),'Question ClasseLeçonActTyprep'!$I:$L,4,0))), VLOOKUP(CONCATENATE(MID($H856,1,LEN($H856)-2),"--*",$G856),'Question ClasseLeçonActTyprep'!$I:$L,4,0), IF(NOT(ISNA(VLOOKUP(CONCATENATE(MID($H856,1,LEN($H856)-4),"---*",$G856),'Question ClasseLeçonActTyprep'!$I:$L,4,0))), VLOOKUP(CONCATENATE(MID($H856,1,LEN($H856)-4),"---*",$G856),'Question ClasseLeçonActTyprep'!$I:$L,4,0), IF(NOT(ISNA(VLOOKUP(CONCATENATE(MID($H856,1,LEN($H856)-5),"----*",$G856),'Question ClasseLeçonActTyprep'!$I:$L,4,0))), VLOOKUP(CONCATENATE(MID($H856,1,LEN($H856)-6),"----*",$G856),'Question ClasseLeçonActTyprep'!$I:$L,4,0), 0))))</f>
        <v>0</v>
      </c>
      <c r="N856" s="86">
        <f t="shared" si="54"/>
        <v>0</v>
      </c>
      <c r="O856" s="93" t="str">
        <f t="shared" si="55"/>
        <v>INSERT INTO `activite_clnt` (nom, description, objectif, consigne, typrep, num_activite, fk_classe_id, fk_lesson_id, fk_natureactiv_id) VALUES ('Apprendre à lire une somme d''argent (en chiffres arabes) et en comprendre le sens - Formalisation', 'Un exercice de type QCM', '0', '', 'Q1', '3', 'CP', 'MO', 'F');</v>
      </c>
    </row>
    <row r="857" spans="1:15" s="12" customFormat="1" ht="58" x14ac:dyDescent="0.35">
      <c r="A857" s="12" t="s">
        <v>77</v>
      </c>
      <c r="B857" s="85" t="s">
        <v>756</v>
      </c>
      <c r="C857" s="9" t="str">
        <f t="shared" si="52"/>
        <v>CP-MO</v>
      </c>
      <c r="D857" s="85" t="s">
        <v>640</v>
      </c>
      <c r="E857" s="85" t="str">
        <f>VLOOKUP(D857,'Phase apprent &amp; Nature activ'!A$11:B$14,2,0)</f>
        <v>Formalisation</v>
      </c>
      <c r="F857" s="85">
        <v>3</v>
      </c>
      <c r="G857" s="85" t="s">
        <v>953</v>
      </c>
      <c r="H857" s="85" t="str">
        <f t="shared" si="53"/>
        <v>CP-MO-F-3-Q2</v>
      </c>
      <c r="I857" s="48" t="str">
        <f>CONCATENATE(VLOOKUP(CONCATENATE(A857,"-",B857,"-",D857,"-",F857),'Activités par classe-leçon-nat'!G:H,2,0)," - ",E857)</f>
        <v>Apprendre à lire une somme d'argent (en chiffres arabes) et en comprendre le sens - Formalisation</v>
      </c>
      <c r="J857" s="48">
        <f>VLOOKUP(CONCATENATE($A857,"-",$B857,"-",$D857,"-",$F857),'Activités par classe-leçon-nat'!G:J,3,0)</f>
        <v>0</v>
      </c>
      <c r="K857" s="48" t="str">
        <f>VLOOKUP(G857,'Type Exo'!A:C,3,0)</f>
        <v>Un exercice de type QCM (question alternative / trouver l'intrus)</v>
      </c>
      <c r="L857" s="48"/>
      <c r="M857" s="48">
        <f>IF(NOT(ISNA(VLOOKUP(CONCATENATE($H857,"-",$G857),'Question ClasseLeçonActTyprep'!$I:$L,4,0))), VLOOKUP(CONCATENATE($H857,"-",$G857),'Question ClasseLeçonActTyprep'!$I:$L,4,0), IF(NOT(ISNA(VLOOKUP(CONCATENATE(MID($H857,1,LEN($H857)-2),"--*",$G857),'Question ClasseLeçonActTyprep'!$I:$L,4,0))), VLOOKUP(CONCATENATE(MID($H857,1,LEN($H857)-2),"--*",$G857),'Question ClasseLeçonActTyprep'!$I:$L,4,0), IF(NOT(ISNA(VLOOKUP(CONCATENATE(MID($H857,1,LEN($H857)-4),"---*",$G857),'Question ClasseLeçonActTyprep'!$I:$L,4,0))), VLOOKUP(CONCATENATE(MID($H857,1,LEN($H857)-4),"---*",$G857),'Question ClasseLeçonActTyprep'!$I:$L,4,0), IF(NOT(ISNA(VLOOKUP(CONCATENATE(MID($H857,1,LEN($H857)-5),"----*",$G857),'Question ClasseLeçonActTyprep'!$I:$L,4,0))), VLOOKUP(CONCATENATE(MID($H857,1,LEN($H857)-6),"----*",$G857),'Question ClasseLeçonActTyprep'!$I:$L,4,0), 0))))</f>
        <v>0</v>
      </c>
      <c r="N857" s="86">
        <f t="shared" si="54"/>
        <v>0</v>
      </c>
      <c r="O857" s="93" t="str">
        <f t="shared" si="55"/>
        <v>INSERT INTO `activite_clnt` (nom, description, objectif, consigne, typrep, num_activite, fk_classe_id, fk_lesson_id, fk_natureactiv_id) VALUES ('Apprendre à lire une somme d''argent (en chiffres arabes) et en comprendre le sens - Formalisation', 'Un exercice de type QCM (question alternative / trouver l''intrus)', '0', '', 'Q2', '3', 'CP', 'MO', 'F');</v>
      </c>
    </row>
    <row r="858" spans="1:15" s="12" customFormat="1" ht="43.5" x14ac:dyDescent="0.35">
      <c r="A858" s="12" t="s">
        <v>77</v>
      </c>
      <c r="B858" s="85" t="s">
        <v>756</v>
      </c>
      <c r="C858" s="9" t="str">
        <f t="shared" si="52"/>
        <v>CP-MO</v>
      </c>
      <c r="D858" s="85" t="s">
        <v>640</v>
      </c>
      <c r="E858" s="85" t="str">
        <f>VLOOKUP(D858,'Phase apprent &amp; Nature activ'!A$11:B$14,2,0)</f>
        <v>Formalisation</v>
      </c>
      <c r="F858" s="85">
        <v>3</v>
      </c>
      <c r="G858" s="85" t="s">
        <v>87</v>
      </c>
      <c r="H858" s="85" t="str">
        <f t="shared" si="53"/>
        <v>CP-MO-F-3-M</v>
      </c>
      <c r="I858" s="48" t="str">
        <f>CONCATENATE(VLOOKUP(CONCATENATE(A858,"-",B858,"-",D858,"-",F858),'Activités par classe-leçon-nat'!G:H,2,0)," - ",E858)</f>
        <v>Apprendre à lire une somme d'argent (en chiffres arabes) et en comprendre le sens - Formalisation</v>
      </c>
      <c r="J858" s="48">
        <f>VLOOKUP(CONCATENATE($A858,"-",$B858,"-",$D858,"-",$F858),'Activités par classe-leçon-nat'!G:J,3,0)</f>
        <v>0</v>
      </c>
      <c r="K858" s="48" t="str">
        <f>VLOOKUP(G858,'Type Exo'!A:C,3,0)</f>
        <v>Un exercice de type Memory</v>
      </c>
      <c r="L858" s="48"/>
      <c r="M858" s="48">
        <f>IF(NOT(ISNA(VLOOKUP(CONCATENATE($H858,"-",$G858),'Question ClasseLeçonActTyprep'!$I:$L,4,0))), VLOOKUP(CONCATENATE($H858,"-",$G858),'Question ClasseLeçonActTyprep'!$I:$L,4,0), IF(NOT(ISNA(VLOOKUP(CONCATENATE(MID($H858,1,LEN($H858)-2),"--*",$G858),'Question ClasseLeçonActTyprep'!$I:$L,4,0))), VLOOKUP(CONCATENATE(MID($H858,1,LEN($H858)-2),"--*",$G858),'Question ClasseLeçonActTyprep'!$I:$L,4,0), IF(NOT(ISNA(VLOOKUP(CONCATENATE(MID($H858,1,LEN($H858)-4),"---*",$G858),'Question ClasseLeçonActTyprep'!$I:$L,4,0))), VLOOKUP(CONCATENATE(MID($H858,1,LEN($H858)-4),"---*",$G858),'Question ClasseLeçonActTyprep'!$I:$L,4,0), IF(NOT(ISNA(VLOOKUP(CONCATENATE(MID($H858,1,LEN($H858)-5),"----*",$G858),'Question ClasseLeçonActTyprep'!$I:$L,4,0))), VLOOKUP(CONCATENATE(MID($H858,1,LEN($H858)-6),"----*",$G858),'Question ClasseLeçonActTyprep'!$I:$L,4,0), 0))))</f>
        <v>0</v>
      </c>
      <c r="N858" s="86">
        <f t="shared" si="54"/>
        <v>0</v>
      </c>
      <c r="O858" s="93" t="str">
        <f t="shared" si="55"/>
        <v>INSERT INTO `activite_clnt` (nom, description, objectif, consigne, typrep, num_activite, fk_classe_id, fk_lesson_id, fk_natureactiv_id) VALUES ('Apprendre à lire une somme d''argent (en chiffres arabes) et en comprendre le sens - Formalisation', 'Un exercice de type Memory', '0', '', 'M', '3', 'CP', 'MO', 'F');</v>
      </c>
    </row>
    <row r="859" spans="1:15" s="12" customFormat="1" ht="58" x14ac:dyDescent="0.35">
      <c r="A859" s="12" t="s">
        <v>77</v>
      </c>
      <c r="B859" s="85" t="s">
        <v>756</v>
      </c>
      <c r="C859" s="9" t="str">
        <f t="shared" si="52"/>
        <v>CP-MO</v>
      </c>
      <c r="D859" s="85" t="s">
        <v>640</v>
      </c>
      <c r="E859" s="85" t="str">
        <f>VLOOKUP(D859,'Phase apprent &amp; Nature activ'!A$11:B$14,2,0)</f>
        <v>Formalisation</v>
      </c>
      <c r="F859" s="85">
        <v>3</v>
      </c>
      <c r="G859" s="85" t="s">
        <v>628</v>
      </c>
      <c r="H859" s="85" t="str">
        <f t="shared" si="53"/>
        <v>CP-MO-F-3-P</v>
      </c>
      <c r="I859" s="48" t="str">
        <f>CONCATENATE(VLOOKUP(CONCATENATE(A859,"-",B859,"-",D859,"-",F859),'Activités par classe-leçon-nat'!G:H,2,0)," - ",E859)</f>
        <v>Apprendre à lire une somme d'argent (en chiffres arabes) et en comprendre le sens - Formalisation</v>
      </c>
      <c r="J859" s="48">
        <f>VLOOKUP(CONCATENATE($A859,"-",$B859,"-",$D859,"-",$F859),'Activités par classe-leçon-nat'!G:J,3,0)</f>
        <v>0</v>
      </c>
      <c r="K859" s="48" t="str">
        <f>VLOOKUP(G859,'Type Exo'!A:C,3,0)</f>
        <v>Un exercice où il faut relier des items entre eux par paire</v>
      </c>
      <c r="L859" s="48"/>
      <c r="M859" s="48">
        <f>IF(NOT(ISNA(VLOOKUP(CONCATENATE($H859,"-",$G859),'Question ClasseLeçonActTyprep'!$I:$L,4,0))), VLOOKUP(CONCATENATE($H859,"-",$G859),'Question ClasseLeçonActTyprep'!$I:$L,4,0), IF(NOT(ISNA(VLOOKUP(CONCATENATE(MID($H859,1,LEN($H859)-2),"--*",$G859),'Question ClasseLeçonActTyprep'!$I:$L,4,0))), VLOOKUP(CONCATENATE(MID($H859,1,LEN($H859)-2),"--*",$G859),'Question ClasseLeçonActTyprep'!$I:$L,4,0), IF(NOT(ISNA(VLOOKUP(CONCATENATE(MID($H859,1,LEN($H859)-4),"---*",$G859),'Question ClasseLeçonActTyprep'!$I:$L,4,0))), VLOOKUP(CONCATENATE(MID($H859,1,LEN($H859)-4),"---*",$G859),'Question ClasseLeçonActTyprep'!$I:$L,4,0), IF(NOT(ISNA(VLOOKUP(CONCATENATE(MID($H859,1,LEN($H859)-5),"----*",$G859),'Question ClasseLeçonActTyprep'!$I:$L,4,0))), VLOOKUP(CONCATENATE(MID($H859,1,LEN($H859)-6),"----*",$G859),'Question ClasseLeçonActTyprep'!$I:$L,4,0), 0))))</f>
        <v>0</v>
      </c>
      <c r="N859" s="86">
        <f t="shared" si="54"/>
        <v>0</v>
      </c>
      <c r="O859" s="93" t="str">
        <f t="shared" si="55"/>
        <v>INSERT INTO `activite_clnt` (nom, description, objectif, consigne, typrep, num_activite, fk_classe_id, fk_lesson_id, fk_natureactiv_id) VALUES ('Apprendre à lire une somme d''argent (en chiffres arabes) et en comprendre le sens - Formalisation', 'Un exercice où il faut relier des items entre eux par paire', '0', '', 'P', '3', 'CP', 'MO', 'F');</v>
      </c>
    </row>
    <row r="860" spans="1:15" s="12" customFormat="1" ht="43.5" x14ac:dyDescent="0.35">
      <c r="A860" s="12" t="s">
        <v>77</v>
      </c>
      <c r="B860" s="85" t="s">
        <v>756</v>
      </c>
      <c r="C860" s="9" t="str">
        <f t="shared" si="52"/>
        <v>CP-MO</v>
      </c>
      <c r="D860" s="85" t="s">
        <v>640</v>
      </c>
      <c r="E860" s="85" t="str">
        <f>VLOOKUP(D860,'Phase apprent &amp; Nature activ'!A$11:B$14,2,0)</f>
        <v>Formalisation</v>
      </c>
      <c r="F860" s="85">
        <v>3</v>
      </c>
      <c r="G860" s="85" t="s">
        <v>835</v>
      </c>
      <c r="H860" s="85" t="str">
        <f t="shared" si="53"/>
        <v>CP-MO-F-3-T</v>
      </c>
      <c r="I860" s="48" t="str">
        <f>CONCATENATE(VLOOKUP(CONCATENATE(A860,"-",B860,"-",D860,"-",F860),'Activités par classe-leçon-nat'!G:H,2,0)," - ",E860)</f>
        <v>Apprendre à lire une somme d'argent (en chiffres arabes) et en comprendre le sens - Formalisation</v>
      </c>
      <c r="J860" s="48">
        <f>VLOOKUP(CONCATENATE($A860,"-",$B860,"-",$D860,"-",$F860),'Activités par classe-leçon-nat'!G:J,3,0)</f>
        <v>0</v>
      </c>
      <c r="K860" s="48" t="str">
        <f>VLOOKUP(G860,'Type Exo'!A:C,3,0)</f>
        <v>Un exercice à trous</v>
      </c>
      <c r="L860" s="48"/>
      <c r="M860" s="48">
        <f>IF(NOT(ISNA(VLOOKUP(CONCATENATE($H860,"-",$G860),'Question ClasseLeçonActTyprep'!$I:$L,4,0))), VLOOKUP(CONCATENATE($H860,"-",$G860),'Question ClasseLeçonActTyprep'!$I:$L,4,0), IF(NOT(ISNA(VLOOKUP(CONCATENATE(MID($H860,1,LEN($H860)-2),"--*",$G860),'Question ClasseLeçonActTyprep'!$I:$L,4,0))), VLOOKUP(CONCATENATE(MID($H860,1,LEN($H860)-2),"--*",$G860),'Question ClasseLeçonActTyprep'!$I:$L,4,0), IF(NOT(ISNA(VLOOKUP(CONCATENATE(MID($H860,1,LEN($H860)-4),"---*",$G860),'Question ClasseLeçonActTyprep'!$I:$L,4,0))), VLOOKUP(CONCATENATE(MID($H860,1,LEN($H860)-4),"---*",$G860),'Question ClasseLeçonActTyprep'!$I:$L,4,0), IF(NOT(ISNA(VLOOKUP(CONCATENATE(MID($H860,1,LEN($H860)-5),"----*",$G860),'Question ClasseLeçonActTyprep'!$I:$L,4,0))), VLOOKUP(CONCATENATE(MID($H860,1,LEN($H860)-6),"----*",$G860),'Question ClasseLeçonActTyprep'!$I:$L,4,0), 0))))</f>
        <v>0</v>
      </c>
      <c r="N860" s="86">
        <f t="shared" si="54"/>
        <v>0</v>
      </c>
      <c r="O860" s="93" t="str">
        <f t="shared" si="55"/>
        <v>INSERT INTO `activite_clnt` (nom, description, objectif, consigne, typrep, num_activite, fk_classe_id, fk_lesson_id, fk_natureactiv_id) VALUES ('Apprendre à lire une somme d''argent (en chiffres arabes) et en comprendre le sens - Formalisation', 'Un exercice à trous', '0', '', 'T', '3', 'CP', 'MO', 'F');</v>
      </c>
    </row>
    <row r="861" spans="1:15" s="12" customFormat="1" ht="43.5" x14ac:dyDescent="0.35">
      <c r="A861" s="12" t="s">
        <v>77</v>
      </c>
      <c r="B861" s="85" t="s">
        <v>756</v>
      </c>
      <c r="C861" s="9" t="str">
        <f t="shared" si="52"/>
        <v>CP-MO</v>
      </c>
      <c r="D861" s="85" t="s">
        <v>640</v>
      </c>
      <c r="E861" s="85" t="str">
        <f>VLOOKUP(D861,'Phase apprent &amp; Nature activ'!A$11:B$14,2,0)</f>
        <v>Formalisation</v>
      </c>
      <c r="F861" s="85">
        <v>4</v>
      </c>
      <c r="G861" s="85" t="s">
        <v>735</v>
      </c>
      <c r="H861" s="85" t="str">
        <f t="shared" si="53"/>
        <v>CP-MO-F-4-B1</v>
      </c>
      <c r="I861" s="48" t="str">
        <f>CONCATENATE(VLOOKUP(CONCATENATE(A861,"-",B861,"-",D861,"-",F861),'Activités par classe-leçon-nat'!G:H,2,0)," - ",E861)</f>
        <v>Apprendre à écrire une somme d'argent (en chiffres arabes) - Formalisation</v>
      </c>
      <c r="J861" s="48">
        <f>VLOOKUP(CONCATENATE($A861,"-",$B861,"-",$D861,"-",$F861),'Activités par classe-leçon-nat'!G:J,3,0)</f>
        <v>0</v>
      </c>
      <c r="K861" s="48" t="str">
        <f>VLOOKUP(G861,'Type Exo'!A:C,3,0)</f>
        <v>Exercice où il faut trouver la bonne réponse parmi 2 possibles</v>
      </c>
      <c r="L861" s="48"/>
      <c r="M861" s="48">
        <f>IF(NOT(ISNA(VLOOKUP(CONCATENATE($H861,"-",$G861),'Question ClasseLeçonActTyprep'!$I:$L,4,0))), VLOOKUP(CONCATENATE($H861,"-",$G861),'Question ClasseLeçonActTyprep'!$I:$L,4,0), IF(NOT(ISNA(VLOOKUP(CONCATENATE(MID($H861,1,LEN($H861)-2),"--*",$G861),'Question ClasseLeçonActTyprep'!$I:$L,4,0))), VLOOKUP(CONCATENATE(MID($H861,1,LEN($H861)-2),"--*",$G861),'Question ClasseLeçonActTyprep'!$I:$L,4,0), IF(NOT(ISNA(VLOOKUP(CONCATENATE(MID($H861,1,LEN($H861)-4),"---*",$G861),'Question ClasseLeçonActTyprep'!$I:$L,4,0))), VLOOKUP(CONCATENATE(MID($H861,1,LEN($H861)-4),"---*",$G861),'Question ClasseLeçonActTyprep'!$I:$L,4,0), IF(NOT(ISNA(VLOOKUP(CONCATENATE(MID($H861,1,LEN($H861)-5),"----*",$G861),'Question ClasseLeçonActTyprep'!$I:$L,4,0))), VLOOKUP(CONCATENATE(MID($H861,1,LEN($H861)-6),"----*",$G861),'Question ClasseLeçonActTyprep'!$I:$L,4,0), 0))))</f>
        <v>0</v>
      </c>
      <c r="N861" s="86">
        <f t="shared" si="54"/>
        <v>0</v>
      </c>
      <c r="O861" s="93" t="str">
        <f t="shared" si="55"/>
        <v>INSERT INTO `activite_clnt` (nom, description, objectif, consigne, typrep, num_activite, fk_classe_id, fk_lesson_id, fk_natureactiv_id) VALUES ('Apprendre à écrire une somme d''argent (en chiffres arabes) - Formalisation', 'Exercice où il faut trouver la bonne réponse parmi 2 possibles', '0', '', 'B1', '4', 'CP', 'MO', 'F');</v>
      </c>
    </row>
    <row r="862" spans="1:15" s="12" customFormat="1" ht="58" x14ac:dyDescent="0.35">
      <c r="A862" s="12" t="s">
        <v>77</v>
      </c>
      <c r="B862" s="85" t="s">
        <v>756</v>
      </c>
      <c r="C862" s="9" t="str">
        <f t="shared" si="52"/>
        <v>CP-MO</v>
      </c>
      <c r="D862" s="85" t="s">
        <v>640</v>
      </c>
      <c r="E862" s="85" t="str">
        <f>VLOOKUP(D862,'Phase apprent &amp; Nature activ'!A$11:B$14,2,0)</f>
        <v>Formalisation</v>
      </c>
      <c r="F862" s="85">
        <v>4</v>
      </c>
      <c r="G862" s="85" t="s">
        <v>951</v>
      </c>
      <c r="H862" s="85" t="str">
        <f t="shared" si="53"/>
        <v>CP-MO-F-4-B2</v>
      </c>
      <c r="I862" s="48" t="str">
        <f>CONCATENATE(VLOOKUP(CONCATENATE(A862,"-",B862,"-",D862,"-",F862),'Activités par classe-leçon-nat'!G:H,2,0)," - ",E862)</f>
        <v>Apprendre à écrire une somme d'argent (en chiffres arabes) - Formalisation</v>
      </c>
      <c r="J862" s="48">
        <f>VLOOKUP(CONCATENATE($A862,"-",$B862,"-",$D862,"-",$F862),'Activités par classe-leçon-nat'!G:J,3,0)</f>
        <v>0</v>
      </c>
      <c r="K862" s="48" t="str">
        <f>VLOOKUP(G862,'Type Exo'!A:C,3,0)</f>
        <v>Exercice où il faut trouver la bonne réponse parmi 2 possibles (question alternative)</v>
      </c>
      <c r="L862" s="48"/>
      <c r="M862" s="48">
        <f>IF(NOT(ISNA(VLOOKUP(CONCATENATE($H862,"-",$G862),'Question ClasseLeçonActTyprep'!$I:$L,4,0))), VLOOKUP(CONCATENATE($H862,"-",$G862),'Question ClasseLeçonActTyprep'!$I:$L,4,0), IF(NOT(ISNA(VLOOKUP(CONCATENATE(MID($H862,1,LEN($H862)-2),"--*",$G862),'Question ClasseLeçonActTyprep'!$I:$L,4,0))), VLOOKUP(CONCATENATE(MID($H862,1,LEN($H862)-2),"--*",$G862),'Question ClasseLeçonActTyprep'!$I:$L,4,0), IF(NOT(ISNA(VLOOKUP(CONCATENATE(MID($H862,1,LEN($H862)-4),"---*",$G862),'Question ClasseLeçonActTyprep'!$I:$L,4,0))), VLOOKUP(CONCATENATE(MID($H862,1,LEN($H862)-4),"---*",$G862),'Question ClasseLeçonActTyprep'!$I:$L,4,0), IF(NOT(ISNA(VLOOKUP(CONCATENATE(MID($H862,1,LEN($H862)-5),"----*",$G862),'Question ClasseLeçonActTyprep'!$I:$L,4,0))), VLOOKUP(CONCATENATE(MID($H862,1,LEN($H862)-6),"----*",$G862),'Question ClasseLeçonActTyprep'!$I:$L,4,0), 0))))</f>
        <v>0</v>
      </c>
      <c r="N862" s="86">
        <f t="shared" si="54"/>
        <v>0</v>
      </c>
      <c r="O862" s="93" t="str">
        <f t="shared" si="55"/>
        <v>INSERT INTO `activite_clnt` (nom, description, objectif, consigne, typrep, num_activite, fk_classe_id, fk_lesson_id, fk_natureactiv_id) VALUES ('Apprendre à écrire une somme d''argent (en chiffres arabes) - Formalisation', 'Exercice où il faut trouver la bonne réponse parmi 2 possibles (question alternative)', '0', '', 'B2', '4', 'CP', 'MO', 'F');</v>
      </c>
    </row>
    <row r="863" spans="1:15" s="12" customFormat="1" ht="43.5" x14ac:dyDescent="0.35">
      <c r="A863" s="12" t="s">
        <v>77</v>
      </c>
      <c r="B863" s="85" t="s">
        <v>756</v>
      </c>
      <c r="C863" s="9" t="str">
        <f t="shared" si="52"/>
        <v>CP-MO</v>
      </c>
      <c r="D863" s="85" t="s">
        <v>640</v>
      </c>
      <c r="E863" s="85" t="str">
        <f>VLOOKUP(D863,'Phase apprent &amp; Nature activ'!A$11:B$14,2,0)</f>
        <v>Formalisation</v>
      </c>
      <c r="F863" s="85">
        <v>4</v>
      </c>
      <c r="G863" s="85" t="s">
        <v>952</v>
      </c>
      <c r="H863" s="85" t="str">
        <f t="shared" si="53"/>
        <v>CP-MO-F-4-Q1</v>
      </c>
      <c r="I863" s="48" t="str">
        <f>CONCATENATE(VLOOKUP(CONCATENATE(A863,"-",B863,"-",D863,"-",F863),'Activités par classe-leçon-nat'!G:H,2,0)," - ",E863)</f>
        <v>Apprendre à écrire une somme d'argent (en chiffres arabes) - Formalisation</v>
      </c>
      <c r="J863" s="48">
        <f>VLOOKUP(CONCATENATE($A863,"-",$B863,"-",$D863,"-",$F863),'Activités par classe-leçon-nat'!G:J,3,0)</f>
        <v>0</v>
      </c>
      <c r="K863" s="48" t="str">
        <f>VLOOKUP(G863,'Type Exo'!A:C,3,0)</f>
        <v>Un exercice de type QCM</v>
      </c>
      <c r="L863" s="48"/>
      <c r="M863" s="48">
        <f>IF(NOT(ISNA(VLOOKUP(CONCATENATE($H863,"-",$G863),'Question ClasseLeçonActTyprep'!$I:$L,4,0))), VLOOKUP(CONCATENATE($H863,"-",$G863),'Question ClasseLeçonActTyprep'!$I:$L,4,0), IF(NOT(ISNA(VLOOKUP(CONCATENATE(MID($H863,1,LEN($H863)-2),"--*",$G863),'Question ClasseLeçonActTyprep'!$I:$L,4,0))), VLOOKUP(CONCATENATE(MID($H863,1,LEN($H863)-2),"--*",$G863),'Question ClasseLeçonActTyprep'!$I:$L,4,0), IF(NOT(ISNA(VLOOKUP(CONCATENATE(MID($H863,1,LEN($H863)-4),"---*",$G863),'Question ClasseLeçonActTyprep'!$I:$L,4,0))), VLOOKUP(CONCATENATE(MID($H863,1,LEN($H863)-4),"---*",$G863),'Question ClasseLeçonActTyprep'!$I:$L,4,0), IF(NOT(ISNA(VLOOKUP(CONCATENATE(MID($H863,1,LEN($H863)-5),"----*",$G863),'Question ClasseLeçonActTyprep'!$I:$L,4,0))), VLOOKUP(CONCATENATE(MID($H863,1,LEN($H863)-6),"----*",$G863),'Question ClasseLeçonActTyprep'!$I:$L,4,0), 0))))</f>
        <v>0</v>
      </c>
      <c r="N863" s="86">
        <f t="shared" si="54"/>
        <v>0</v>
      </c>
      <c r="O863" s="93" t="str">
        <f t="shared" si="55"/>
        <v>INSERT INTO `activite_clnt` (nom, description, objectif, consigne, typrep, num_activite, fk_classe_id, fk_lesson_id, fk_natureactiv_id) VALUES ('Apprendre à écrire une somme d''argent (en chiffres arabes) - Formalisation', 'Un exercice de type QCM', '0', '', 'Q1', '4', 'CP', 'MO', 'F');</v>
      </c>
    </row>
    <row r="864" spans="1:15" s="12" customFormat="1" ht="58" x14ac:dyDescent="0.35">
      <c r="A864" s="12" t="s">
        <v>77</v>
      </c>
      <c r="B864" s="85" t="s">
        <v>756</v>
      </c>
      <c r="C864" s="9" t="str">
        <f t="shared" si="52"/>
        <v>CP-MO</v>
      </c>
      <c r="D864" s="85" t="s">
        <v>640</v>
      </c>
      <c r="E864" s="85" t="str">
        <f>VLOOKUP(D864,'Phase apprent &amp; Nature activ'!A$11:B$14,2,0)</f>
        <v>Formalisation</v>
      </c>
      <c r="F864" s="85">
        <v>4</v>
      </c>
      <c r="G864" s="85" t="s">
        <v>953</v>
      </c>
      <c r="H864" s="85" t="str">
        <f t="shared" si="53"/>
        <v>CP-MO-F-4-Q2</v>
      </c>
      <c r="I864" s="48" t="str">
        <f>CONCATENATE(VLOOKUP(CONCATENATE(A864,"-",B864,"-",D864,"-",F864),'Activités par classe-leçon-nat'!G:H,2,0)," - ",E864)</f>
        <v>Apprendre à écrire une somme d'argent (en chiffres arabes) - Formalisation</v>
      </c>
      <c r="J864" s="48">
        <f>VLOOKUP(CONCATENATE($A864,"-",$B864,"-",$D864,"-",$F864),'Activités par classe-leçon-nat'!G:J,3,0)</f>
        <v>0</v>
      </c>
      <c r="K864" s="48" t="str">
        <f>VLOOKUP(G864,'Type Exo'!A:C,3,0)</f>
        <v>Un exercice de type QCM (question alternative / trouver l'intrus)</v>
      </c>
      <c r="L864" s="48"/>
      <c r="M864" s="48">
        <f>IF(NOT(ISNA(VLOOKUP(CONCATENATE($H864,"-",$G864),'Question ClasseLeçonActTyprep'!$I:$L,4,0))), VLOOKUP(CONCATENATE($H864,"-",$G864),'Question ClasseLeçonActTyprep'!$I:$L,4,0), IF(NOT(ISNA(VLOOKUP(CONCATENATE(MID($H864,1,LEN($H864)-2),"--*",$G864),'Question ClasseLeçonActTyprep'!$I:$L,4,0))), VLOOKUP(CONCATENATE(MID($H864,1,LEN($H864)-2),"--*",$G864),'Question ClasseLeçonActTyprep'!$I:$L,4,0), IF(NOT(ISNA(VLOOKUP(CONCATENATE(MID($H864,1,LEN($H864)-4),"---*",$G864),'Question ClasseLeçonActTyprep'!$I:$L,4,0))), VLOOKUP(CONCATENATE(MID($H864,1,LEN($H864)-4),"---*",$G864),'Question ClasseLeçonActTyprep'!$I:$L,4,0), IF(NOT(ISNA(VLOOKUP(CONCATENATE(MID($H864,1,LEN($H864)-5),"----*",$G864),'Question ClasseLeçonActTyprep'!$I:$L,4,0))), VLOOKUP(CONCATENATE(MID($H864,1,LEN($H864)-6),"----*",$G864),'Question ClasseLeçonActTyprep'!$I:$L,4,0), 0))))</f>
        <v>0</v>
      </c>
      <c r="N864" s="86">
        <f t="shared" si="54"/>
        <v>0</v>
      </c>
      <c r="O864" s="93" t="str">
        <f t="shared" si="55"/>
        <v>INSERT INTO `activite_clnt` (nom, description, objectif, consigne, typrep, num_activite, fk_classe_id, fk_lesson_id, fk_natureactiv_id) VALUES ('Apprendre à écrire une somme d''argent (en chiffres arabes) - Formalisation', 'Un exercice de type QCM (question alternative / trouver l''intrus)', '0', '', 'Q2', '4', 'CP', 'MO', 'F');</v>
      </c>
    </row>
    <row r="865" spans="1:15" s="12" customFormat="1" ht="43.5" x14ac:dyDescent="0.35">
      <c r="A865" s="12" t="s">
        <v>77</v>
      </c>
      <c r="B865" s="85" t="s">
        <v>756</v>
      </c>
      <c r="C865" s="9" t="str">
        <f t="shared" si="52"/>
        <v>CP-MO</v>
      </c>
      <c r="D865" s="85" t="s">
        <v>640</v>
      </c>
      <c r="E865" s="85" t="str">
        <f>VLOOKUP(D865,'Phase apprent &amp; Nature activ'!A$11:B$14,2,0)</f>
        <v>Formalisation</v>
      </c>
      <c r="F865" s="85">
        <v>4</v>
      </c>
      <c r="G865" s="85" t="s">
        <v>87</v>
      </c>
      <c r="H865" s="85" t="str">
        <f t="shared" si="53"/>
        <v>CP-MO-F-4-M</v>
      </c>
      <c r="I865" s="48" t="str">
        <f>CONCATENATE(VLOOKUP(CONCATENATE(A865,"-",B865,"-",D865,"-",F865),'Activités par classe-leçon-nat'!G:H,2,0)," - ",E865)</f>
        <v>Apprendre à écrire une somme d'argent (en chiffres arabes) - Formalisation</v>
      </c>
      <c r="J865" s="48">
        <f>VLOOKUP(CONCATENATE($A865,"-",$B865,"-",$D865,"-",$F865),'Activités par classe-leçon-nat'!G:J,3,0)</f>
        <v>0</v>
      </c>
      <c r="K865" s="48" t="str">
        <f>VLOOKUP(G865,'Type Exo'!A:C,3,0)</f>
        <v>Un exercice de type Memory</v>
      </c>
      <c r="L865" s="48"/>
      <c r="M865" s="48">
        <f>IF(NOT(ISNA(VLOOKUP(CONCATENATE($H865,"-",$G865),'Question ClasseLeçonActTyprep'!$I:$L,4,0))), VLOOKUP(CONCATENATE($H865,"-",$G865),'Question ClasseLeçonActTyprep'!$I:$L,4,0), IF(NOT(ISNA(VLOOKUP(CONCATENATE(MID($H865,1,LEN($H865)-2),"--*",$G865),'Question ClasseLeçonActTyprep'!$I:$L,4,0))), VLOOKUP(CONCATENATE(MID($H865,1,LEN($H865)-2),"--*",$G865),'Question ClasseLeçonActTyprep'!$I:$L,4,0), IF(NOT(ISNA(VLOOKUP(CONCATENATE(MID($H865,1,LEN($H865)-4),"---*",$G865),'Question ClasseLeçonActTyprep'!$I:$L,4,0))), VLOOKUP(CONCATENATE(MID($H865,1,LEN($H865)-4),"---*",$G865),'Question ClasseLeçonActTyprep'!$I:$L,4,0), IF(NOT(ISNA(VLOOKUP(CONCATENATE(MID($H865,1,LEN($H865)-5),"----*",$G865),'Question ClasseLeçonActTyprep'!$I:$L,4,0))), VLOOKUP(CONCATENATE(MID($H865,1,LEN($H865)-6),"----*",$G865),'Question ClasseLeçonActTyprep'!$I:$L,4,0), 0))))</f>
        <v>0</v>
      </c>
      <c r="N865" s="86">
        <f t="shared" si="54"/>
        <v>0</v>
      </c>
      <c r="O865" s="93" t="str">
        <f t="shared" si="55"/>
        <v>INSERT INTO `activite_clnt` (nom, description, objectif, consigne, typrep, num_activite, fk_classe_id, fk_lesson_id, fk_natureactiv_id) VALUES ('Apprendre à écrire une somme d''argent (en chiffres arabes) - Formalisation', 'Un exercice de type Memory', '0', '', 'M', '4', 'CP', 'MO', 'F');</v>
      </c>
    </row>
    <row r="866" spans="1:15" s="12" customFormat="1" ht="43.5" x14ac:dyDescent="0.35">
      <c r="A866" s="12" t="s">
        <v>77</v>
      </c>
      <c r="B866" s="85" t="s">
        <v>756</v>
      </c>
      <c r="C866" s="9" t="str">
        <f t="shared" si="52"/>
        <v>CP-MO</v>
      </c>
      <c r="D866" s="85" t="s">
        <v>640</v>
      </c>
      <c r="E866" s="85" t="str">
        <f>VLOOKUP(D866,'Phase apprent &amp; Nature activ'!A$11:B$14,2,0)</f>
        <v>Formalisation</v>
      </c>
      <c r="F866" s="85">
        <v>4</v>
      </c>
      <c r="G866" s="85" t="s">
        <v>628</v>
      </c>
      <c r="H866" s="85" t="str">
        <f t="shared" si="53"/>
        <v>CP-MO-F-4-P</v>
      </c>
      <c r="I866" s="48" t="str">
        <f>CONCATENATE(VLOOKUP(CONCATENATE(A866,"-",B866,"-",D866,"-",F866),'Activités par classe-leçon-nat'!G:H,2,0)," - ",E866)</f>
        <v>Apprendre à écrire une somme d'argent (en chiffres arabes) - Formalisation</v>
      </c>
      <c r="J866" s="48">
        <f>VLOOKUP(CONCATENATE($A866,"-",$B866,"-",$D866,"-",$F866),'Activités par classe-leçon-nat'!G:J,3,0)</f>
        <v>0</v>
      </c>
      <c r="K866" s="48" t="str">
        <f>VLOOKUP(G866,'Type Exo'!A:C,3,0)</f>
        <v>Un exercice où il faut relier des items entre eux par paire</v>
      </c>
      <c r="L866" s="48"/>
      <c r="M866" s="48">
        <f>IF(NOT(ISNA(VLOOKUP(CONCATENATE($H866,"-",$G866),'Question ClasseLeçonActTyprep'!$I:$L,4,0))), VLOOKUP(CONCATENATE($H866,"-",$G866),'Question ClasseLeçonActTyprep'!$I:$L,4,0), IF(NOT(ISNA(VLOOKUP(CONCATENATE(MID($H866,1,LEN($H866)-2),"--*",$G866),'Question ClasseLeçonActTyprep'!$I:$L,4,0))), VLOOKUP(CONCATENATE(MID($H866,1,LEN($H866)-2),"--*",$G866),'Question ClasseLeçonActTyprep'!$I:$L,4,0), IF(NOT(ISNA(VLOOKUP(CONCATENATE(MID($H866,1,LEN($H866)-4),"---*",$G866),'Question ClasseLeçonActTyprep'!$I:$L,4,0))), VLOOKUP(CONCATENATE(MID($H866,1,LEN($H866)-4),"---*",$G866),'Question ClasseLeçonActTyprep'!$I:$L,4,0), IF(NOT(ISNA(VLOOKUP(CONCATENATE(MID($H866,1,LEN($H866)-5),"----*",$G866),'Question ClasseLeçonActTyprep'!$I:$L,4,0))), VLOOKUP(CONCATENATE(MID($H866,1,LEN($H866)-6),"----*",$G866),'Question ClasseLeçonActTyprep'!$I:$L,4,0), 0))))</f>
        <v>0</v>
      </c>
      <c r="N866" s="86">
        <f t="shared" si="54"/>
        <v>0</v>
      </c>
      <c r="O866" s="93" t="str">
        <f t="shared" si="55"/>
        <v>INSERT INTO `activite_clnt` (nom, description, objectif, consigne, typrep, num_activite, fk_classe_id, fk_lesson_id, fk_natureactiv_id) VALUES ('Apprendre à écrire une somme d''argent (en chiffres arabes) - Formalisation', 'Un exercice où il faut relier des items entre eux par paire', '0', '', 'P', '4', 'CP', 'MO', 'F');</v>
      </c>
    </row>
    <row r="867" spans="1:15" s="12" customFormat="1" ht="43.5" x14ac:dyDescent="0.35">
      <c r="A867" s="12" t="s">
        <v>77</v>
      </c>
      <c r="B867" s="85" t="s">
        <v>756</v>
      </c>
      <c r="C867" s="9" t="str">
        <f t="shared" si="52"/>
        <v>CP-MO</v>
      </c>
      <c r="D867" s="85" t="s">
        <v>640</v>
      </c>
      <c r="E867" s="85" t="str">
        <f>VLOOKUP(D867,'Phase apprent &amp; Nature activ'!A$11:B$14,2,0)</f>
        <v>Formalisation</v>
      </c>
      <c r="F867" s="85">
        <v>4</v>
      </c>
      <c r="G867" s="85" t="s">
        <v>835</v>
      </c>
      <c r="H867" s="85" t="str">
        <f t="shared" si="53"/>
        <v>CP-MO-F-4-T</v>
      </c>
      <c r="I867" s="48" t="str">
        <f>CONCATENATE(VLOOKUP(CONCATENATE(A867,"-",B867,"-",D867,"-",F867),'Activités par classe-leçon-nat'!G:H,2,0)," - ",E867)</f>
        <v>Apprendre à écrire une somme d'argent (en chiffres arabes) - Formalisation</v>
      </c>
      <c r="J867" s="48">
        <f>VLOOKUP(CONCATENATE($A867,"-",$B867,"-",$D867,"-",$F867),'Activités par classe-leçon-nat'!G:J,3,0)</f>
        <v>0</v>
      </c>
      <c r="K867" s="48" t="str">
        <f>VLOOKUP(G867,'Type Exo'!A:C,3,0)</f>
        <v>Un exercice à trous</v>
      </c>
      <c r="L867" s="48"/>
      <c r="M867" s="48">
        <f>IF(NOT(ISNA(VLOOKUP(CONCATENATE($H867,"-",$G867),'Question ClasseLeçonActTyprep'!$I:$L,4,0))), VLOOKUP(CONCATENATE($H867,"-",$G867),'Question ClasseLeçonActTyprep'!$I:$L,4,0), IF(NOT(ISNA(VLOOKUP(CONCATENATE(MID($H867,1,LEN($H867)-2),"--*",$G867),'Question ClasseLeçonActTyprep'!$I:$L,4,0))), VLOOKUP(CONCATENATE(MID($H867,1,LEN($H867)-2),"--*",$G867),'Question ClasseLeçonActTyprep'!$I:$L,4,0), IF(NOT(ISNA(VLOOKUP(CONCATENATE(MID($H867,1,LEN($H867)-4),"---*",$G867),'Question ClasseLeçonActTyprep'!$I:$L,4,0))), VLOOKUP(CONCATENATE(MID($H867,1,LEN($H867)-4),"---*",$G867),'Question ClasseLeçonActTyprep'!$I:$L,4,0), IF(NOT(ISNA(VLOOKUP(CONCATENATE(MID($H867,1,LEN($H867)-5),"----*",$G867),'Question ClasseLeçonActTyprep'!$I:$L,4,0))), VLOOKUP(CONCATENATE(MID($H867,1,LEN($H867)-6),"----*",$G867),'Question ClasseLeçonActTyprep'!$I:$L,4,0), 0))))</f>
        <v>0</v>
      </c>
      <c r="N867" s="86">
        <f t="shared" si="54"/>
        <v>0</v>
      </c>
      <c r="O867" s="93" t="str">
        <f t="shared" si="55"/>
        <v>INSERT INTO `activite_clnt` (nom, description, objectif, consigne, typrep, num_activite, fk_classe_id, fk_lesson_id, fk_natureactiv_id) VALUES ('Apprendre à écrire une somme d''argent (en chiffres arabes) - Formalisation', 'Un exercice à trous', '0', '', 'T', '4', 'CP', 'MO', 'F');</v>
      </c>
    </row>
    <row r="868" spans="1:15" s="12" customFormat="1" ht="87" x14ac:dyDescent="0.35">
      <c r="A868" s="12" t="s">
        <v>77</v>
      </c>
      <c r="B868" s="85" t="s">
        <v>762</v>
      </c>
      <c r="C868" s="9" t="str">
        <f t="shared" si="52"/>
        <v>CP-TP</v>
      </c>
      <c r="D868" s="85" t="s">
        <v>637</v>
      </c>
      <c r="E868" s="85" t="str">
        <f>VLOOKUP(D868,'Phase apprent &amp; Nature activ'!A$11:B$14,2,0)</f>
        <v>Introduction/Initiation</v>
      </c>
      <c r="F868" s="85">
        <v>1</v>
      </c>
      <c r="G868" s="85" t="s">
        <v>735</v>
      </c>
      <c r="H868" s="85" t="str">
        <f t="shared" si="53"/>
        <v>CP-TP-I-1-B1</v>
      </c>
      <c r="I868" s="48" t="str">
        <f>CONCATENATE(VLOOKUP(CONCATENATE(A868,"-",B868,"-",D868,"-",F868),'Activités par classe-leçon-nat'!G:H,2,0)," - ",E868)</f>
        <v>Apprendre la notion de temps avec des exemples usuels - Introduction/Initiation</v>
      </c>
      <c r="J868" s="48" t="str">
        <f>VLOOKUP(CONCATENATE($A868,"-",$B868,"-",$D868,"-",$F868),'Activités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68" s="48" t="str">
        <f>VLOOKUP(G868,'Type Exo'!A:C,3,0)</f>
        <v>Exercice où il faut trouver la bonne réponse parmi 2 possibles</v>
      </c>
      <c r="L868" s="48"/>
      <c r="M868" s="48">
        <f>IF(NOT(ISNA(VLOOKUP(CONCATENATE($H868,"-",$G868),'Question ClasseLeçonActTyprep'!$I:$L,4,0))), VLOOKUP(CONCATENATE($H868,"-",$G868),'Question ClasseLeçonActTyprep'!$I:$L,4,0), IF(NOT(ISNA(VLOOKUP(CONCATENATE(MID($H868,1,LEN($H868)-2),"--*",$G868),'Question ClasseLeçonActTyprep'!$I:$L,4,0))), VLOOKUP(CONCATENATE(MID($H868,1,LEN($H868)-2),"--*",$G868),'Question ClasseLeçonActTyprep'!$I:$L,4,0), IF(NOT(ISNA(VLOOKUP(CONCATENATE(MID($H868,1,LEN($H868)-4),"---*",$G868),'Question ClasseLeçonActTyprep'!$I:$L,4,0))), VLOOKUP(CONCATENATE(MID($H868,1,LEN($H868)-4),"---*",$G868),'Question ClasseLeçonActTyprep'!$I:$L,4,0), IF(NOT(ISNA(VLOOKUP(CONCATENATE(MID($H868,1,LEN($H868)-5),"----*",$G868),'Question ClasseLeçonActTyprep'!$I:$L,4,0))), VLOOKUP(CONCATENATE(MID($H868,1,LEN($H868)-6),"----*",$G868),'Question ClasseLeçonActTyprep'!$I:$L,4,0), 0))))</f>
        <v>0</v>
      </c>
      <c r="N868" s="86">
        <f t="shared" si="54"/>
        <v>0</v>
      </c>
      <c r="O868" s="93" t="str">
        <f t="shared" si="55"/>
        <v>INSERT INTO `activite_clnt` (nom, description, objectif, consigne, typrep, num_activite, fk_classe_id, fk_lesson_id, fk_natureactiv_id) VALUES ('Apprendre la notion de temps avec des exemples usuels - Introduction/Initiation', 'Exercice où il faut trouver la bonne réponse parmi 2 possibles',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'B1', '1', 'CP', 'TP', 'I');</v>
      </c>
    </row>
    <row r="869" spans="1:15" s="12" customFormat="1" ht="101.5" x14ac:dyDescent="0.35">
      <c r="A869" s="12" t="s">
        <v>77</v>
      </c>
      <c r="B869" s="85" t="s">
        <v>762</v>
      </c>
      <c r="C869" s="9" t="str">
        <f t="shared" si="52"/>
        <v>CP-TP</v>
      </c>
      <c r="D869" s="85" t="s">
        <v>637</v>
      </c>
      <c r="E869" s="85" t="str">
        <f>VLOOKUP(D869,'Phase apprent &amp; Nature activ'!A$11:B$14,2,0)</f>
        <v>Introduction/Initiation</v>
      </c>
      <c r="F869" s="85">
        <v>1</v>
      </c>
      <c r="G869" s="85" t="s">
        <v>951</v>
      </c>
      <c r="H869" s="85" t="str">
        <f t="shared" si="53"/>
        <v>CP-TP-I-1-B2</v>
      </c>
      <c r="I869" s="48" t="str">
        <f>CONCATENATE(VLOOKUP(CONCATENATE(A869,"-",B869,"-",D869,"-",F869),'Activités par classe-leçon-nat'!G:H,2,0)," - ",E869)</f>
        <v>Apprendre la notion de temps avec des exemples usuels - Introduction/Initiation</v>
      </c>
      <c r="J869" s="48" t="str">
        <f>VLOOKUP(CONCATENATE($A869,"-",$B869,"-",$D869,"-",$F869),'Activités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69" s="48" t="str">
        <f>VLOOKUP(G869,'Type Exo'!A:C,3,0)</f>
        <v>Exercice où il faut trouver la bonne réponse parmi 2 possibles (question alternative)</v>
      </c>
      <c r="L869" s="48"/>
      <c r="M869" s="48">
        <f>IF(NOT(ISNA(VLOOKUP(CONCATENATE($H869,"-",$G869),'Question ClasseLeçonActTyprep'!$I:$L,4,0))), VLOOKUP(CONCATENATE($H869,"-",$G869),'Question ClasseLeçonActTyprep'!$I:$L,4,0), IF(NOT(ISNA(VLOOKUP(CONCATENATE(MID($H869,1,LEN($H869)-2),"--*",$G869),'Question ClasseLeçonActTyprep'!$I:$L,4,0))), VLOOKUP(CONCATENATE(MID($H869,1,LEN($H869)-2),"--*",$G869),'Question ClasseLeçonActTyprep'!$I:$L,4,0), IF(NOT(ISNA(VLOOKUP(CONCATENATE(MID($H869,1,LEN($H869)-4),"---*",$G869),'Question ClasseLeçonActTyprep'!$I:$L,4,0))), VLOOKUP(CONCATENATE(MID($H869,1,LEN($H869)-4),"---*",$G869),'Question ClasseLeçonActTyprep'!$I:$L,4,0), IF(NOT(ISNA(VLOOKUP(CONCATENATE(MID($H869,1,LEN($H869)-5),"----*",$G869),'Question ClasseLeçonActTyprep'!$I:$L,4,0))), VLOOKUP(CONCATENATE(MID($H869,1,LEN($H869)-6),"----*",$G869),'Question ClasseLeçonActTyprep'!$I:$L,4,0), 0))))</f>
        <v>0</v>
      </c>
      <c r="N869" s="86">
        <f t="shared" si="54"/>
        <v>0</v>
      </c>
      <c r="O869" s="93" t="str">
        <f t="shared" si="55"/>
        <v>INSERT INTO `activite_clnt` (nom, description, objectif, consigne, typrep, num_activite, fk_classe_id, fk_lesson_id, fk_natureactiv_id) VALUES ('Apprendre la notion de temps avec des exemples usuels - Introduction/Initiation', 'Exercice où il faut trouver la bonne réponse parmi 2 possibles (question alternative)',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'B2', '1', 'CP', 'TP', 'I');</v>
      </c>
    </row>
    <row r="870" spans="1:15" s="12" customFormat="1" ht="87" x14ac:dyDescent="0.35">
      <c r="A870" s="12" t="s">
        <v>77</v>
      </c>
      <c r="B870" s="85" t="s">
        <v>762</v>
      </c>
      <c r="C870" s="9" t="str">
        <f t="shared" si="52"/>
        <v>CP-TP</v>
      </c>
      <c r="D870" s="85" t="s">
        <v>637</v>
      </c>
      <c r="E870" s="85" t="str">
        <f>VLOOKUP(D870,'Phase apprent &amp; Nature activ'!A$11:B$14,2,0)</f>
        <v>Introduction/Initiation</v>
      </c>
      <c r="F870" s="85">
        <v>1</v>
      </c>
      <c r="G870" s="85" t="s">
        <v>952</v>
      </c>
      <c r="H870" s="85" t="str">
        <f t="shared" si="53"/>
        <v>CP-TP-I-1-Q1</v>
      </c>
      <c r="I870" s="48" t="str">
        <f>CONCATENATE(VLOOKUP(CONCATENATE(A870,"-",B870,"-",D870,"-",F870),'Activités par classe-leçon-nat'!G:H,2,0)," - ",E870)</f>
        <v>Apprendre la notion de temps avec des exemples usuels - Introduction/Initiation</v>
      </c>
      <c r="J870" s="48" t="str">
        <f>VLOOKUP(CONCATENATE($A870,"-",$B870,"-",$D870,"-",$F870),'Activités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70" s="48" t="str">
        <f>VLOOKUP(G870,'Type Exo'!A:C,3,0)</f>
        <v>Un exercice de type QCM</v>
      </c>
      <c r="L870" s="48"/>
      <c r="M870" s="48">
        <f>IF(NOT(ISNA(VLOOKUP(CONCATENATE($H870,"-",$G870),'Question ClasseLeçonActTyprep'!$I:$L,4,0))), VLOOKUP(CONCATENATE($H870,"-",$G870),'Question ClasseLeçonActTyprep'!$I:$L,4,0), IF(NOT(ISNA(VLOOKUP(CONCATENATE(MID($H870,1,LEN($H870)-2),"--*",$G870),'Question ClasseLeçonActTyprep'!$I:$L,4,0))), VLOOKUP(CONCATENATE(MID($H870,1,LEN($H870)-2),"--*",$G870),'Question ClasseLeçonActTyprep'!$I:$L,4,0), IF(NOT(ISNA(VLOOKUP(CONCATENATE(MID($H870,1,LEN($H870)-4),"---*",$G870),'Question ClasseLeçonActTyprep'!$I:$L,4,0))), VLOOKUP(CONCATENATE(MID($H870,1,LEN($H870)-4),"---*",$G870),'Question ClasseLeçonActTyprep'!$I:$L,4,0), IF(NOT(ISNA(VLOOKUP(CONCATENATE(MID($H870,1,LEN($H870)-5),"----*",$G870),'Question ClasseLeçonActTyprep'!$I:$L,4,0))), VLOOKUP(CONCATENATE(MID($H870,1,LEN($H870)-6),"----*",$G870),'Question ClasseLeçonActTyprep'!$I:$L,4,0), 0))))</f>
        <v>0</v>
      </c>
      <c r="N870" s="86">
        <f t="shared" si="54"/>
        <v>0</v>
      </c>
      <c r="O870" s="93" t="str">
        <f t="shared" si="55"/>
        <v>INSERT INTO `activite_clnt` (nom, description, objectif, consigne, typrep, num_activite, fk_classe_id, fk_lesson_id, fk_natureactiv_id) VALUES ('Apprendre la notion de temps avec des exemples usuels - Introduction/Initiation', 'Un exercice de type QCM',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'Q1', '1', 'CP', 'TP', 'I');</v>
      </c>
    </row>
    <row r="871" spans="1:15" s="12" customFormat="1" ht="87" x14ac:dyDescent="0.35">
      <c r="A871" s="12" t="s">
        <v>77</v>
      </c>
      <c r="B871" s="85" t="s">
        <v>762</v>
      </c>
      <c r="C871" s="9" t="str">
        <f t="shared" si="52"/>
        <v>CP-TP</v>
      </c>
      <c r="D871" s="85" t="s">
        <v>637</v>
      </c>
      <c r="E871" s="85" t="str">
        <f>VLOOKUP(D871,'Phase apprent &amp; Nature activ'!A$11:B$14,2,0)</f>
        <v>Introduction/Initiation</v>
      </c>
      <c r="F871" s="85">
        <v>1</v>
      </c>
      <c r="G871" s="85" t="s">
        <v>953</v>
      </c>
      <c r="H871" s="85" t="str">
        <f t="shared" si="53"/>
        <v>CP-TP-I-1-Q2</v>
      </c>
      <c r="I871" s="48" t="str">
        <f>CONCATENATE(VLOOKUP(CONCATENATE(A871,"-",B871,"-",D871,"-",F871),'Activités par classe-leçon-nat'!G:H,2,0)," - ",E871)</f>
        <v>Apprendre la notion de temps avec des exemples usuels - Introduction/Initiation</v>
      </c>
      <c r="J871" s="48" t="str">
        <f>VLOOKUP(CONCATENATE($A871,"-",$B871,"-",$D871,"-",$F871),'Activités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71" s="48" t="str">
        <f>VLOOKUP(G871,'Type Exo'!A:C,3,0)</f>
        <v>Un exercice de type QCM (question alternative / trouver l'intrus)</v>
      </c>
      <c r="L871" s="48"/>
      <c r="M871" s="48">
        <f>IF(NOT(ISNA(VLOOKUP(CONCATENATE($H871,"-",$G871),'Question ClasseLeçonActTyprep'!$I:$L,4,0))), VLOOKUP(CONCATENATE($H871,"-",$G871),'Question ClasseLeçonActTyprep'!$I:$L,4,0), IF(NOT(ISNA(VLOOKUP(CONCATENATE(MID($H871,1,LEN($H871)-2),"--*",$G871),'Question ClasseLeçonActTyprep'!$I:$L,4,0))), VLOOKUP(CONCATENATE(MID($H871,1,LEN($H871)-2),"--*",$G871),'Question ClasseLeçonActTyprep'!$I:$L,4,0), IF(NOT(ISNA(VLOOKUP(CONCATENATE(MID($H871,1,LEN($H871)-4),"---*",$G871),'Question ClasseLeçonActTyprep'!$I:$L,4,0))), VLOOKUP(CONCATENATE(MID($H871,1,LEN($H871)-4),"---*",$G871),'Question ClasseLeçonActTyprep'!$I:$L,4,0), IF(NOT(ISNA(VLOOKUP(CONCATENATE(MID($H871,1,LEN($H871)-5),"----*",$G871),'Question ClasseLeçonActTyprep'!$I:$L,4,0))), VLOOKUP(CONCATENATE(MID($H871,1,LEN($H871)-6),"----*",$G871),'Question ClasseLeçonActTyprep'!$I:$L,4,0), 0))))</f>
        <v>0</v>
      </c>
      <c r="N871" s="86">
        <f t="shared" si="54"/>
        <v>0</v>
      </c>
      <c r="O871" s="93" t="str">
        <f t="shared" si="55"/>
        <v>INSERT INTO `activite_clnt` (nom, description, objectif, consigne, typrep, num_activite, fk_classe_id, fk_lesson_id, fk_natureactiv_id) VALUES ('Apprendre la notion de temps avec des exemples usuels - Introduction/Initiation', 'Un exercice de type QCM (question alternative / trouver l''intrus)',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'Q2', '1', 'CP', 'TP', 'I');</v>
      </c>
    </row>
    <row r="872" spans="1:15" s="12" customFormat="1" ht="87" x14ac:dyDescent="0.35">
      <c r="A872" s="12" t="s">
        <v>77</v>
      </c>
      <c r="B872" s="85" t="s">
        <v>762</v>
      </c>
      <c r="C872" s="9" t="str">
        <f t="shared" si="52"/>
        <v>CP-TP</v>
      </c>
      <c r="D872" s="85" t="s">
        <v>637</v>
      </c>
      <c r="E872" s="85" t="str">
        <f>VLOOKUP(D872,'Phase apprent &amp; Nature activ'!A$11:B$14,2,0)</f>
        <v>Introduction/Initiation</v>
      </c>
      <c r="F872" s="85">
        <v>1</v>
      </c>
      <c r="G872" s="85" t="s">
        <v>87</v>
      </c>
      <c r="H872" s="85" t="str">
        <f t="shared" si="53"/>
        <v>CP-TP-I-1-M</v>
      </c>
      <c r="I872" s="48" t="str">
        <f>CONCATENATE(VLOOKUP(CONCATENATE(A872,"-",B872,"-",D872,"-",F872),'Activités par classe-leçon-nat'!G:H,2,0)," - ",E872)</f>
        <v>Apprendre la notion de temps avec des exemples usuels - Introduction/Initiation</v>
      </c>
      <c r="J872" s="48" t="str">
        <f>VLOOKUP(CONCATENATE($A872,"-",$B872,"-",$D872,"-",$F872),'Activités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72" s="48" t="str">
        <f>VLOOKUP(G872,'Type Exo'!A:C,3,0)</f>
        <v>Un exercice de type Memory</v>
      </c>
      <c r="L872" s="48"/>
      <c r="M872" s="48">
        <f>IF(NOT(ISNA(VLOOKUP(CONCATENATE($H872,"-",$G872),'Question ClasseLeçonActTyprep'!$I:$L,4,0))), VLOOKUP(CONCATENATE($H872,"-",$G872),'Question ClasseLeçonActTyprep'!$I:$L,4,0), IF(NOT(ISNA(VLOOKUP(CONCATENATE(MID($H872,1,LEN($H872)-2),"--*",$G872),'Question ClasseLeçonActTyprep'!$I:$L,4,0))), VLOOKUP(CONCATENATE(MID($H872,1,LEN($H872)-2),"--*",$G872),'Question ClasseLeçonActTyprep'!$I:$L,4,0), IF(NOT(ISNA(VLOOKUP(CONCATENATE(MID($H872,1,LEN($H872)-4),"---*",$G872),'Question ClasseLeçonActTyprep'!$I:$L,4,0))), VLOOKUP(CONCATENATE(MID($H872,1,LEN($H872)-4),"---*",$G872),'Question ClasseLeçonActTyprep'!$I:$L,4,0), IF(NOT(ISNA(VLOOKUP(CONCATENATE(MID($H872,1,LEN($H872)-5),"----*",$G872),'Question ClasseLeçonActTyprep'!$I:$L,4,0))), VLOOKUP(CONCATENATE(MID($H872,1,LEN($H872)-6),"----*",$G872),'Question ClasseLeçonActTyprep'!$I:$L,4,0), 0))))</f>
        <v>0</v>
      </c>
      <c r="N872" s="86">
        <f t="shared" si="54"/>
        <v>0</v>
      </c>
      <c r="O872" s="93" t="str">
        <f t="shared" si="55"/>
        <v>INSERT INTO `activite_clnt` (nom, description, objectif, consigne, typrep, num_activite, fk_classe_id, fk_lesson_id, fk_natureactiv_id) VALUES ('Apprendre la notion de temps avec des exemples usuels - Introduction/Initiation', 'Un exercice de type Memory',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'M', '1', 'CP', 'TP', 'I');</v>
      </c>
    </row>
    <row r="873" spans="1:15" s="12" customFormat="1" ht="87" x14ac:dyDescent="0.35">
      <c r="A873" s="12" t="s">
        <v>77</v>
      </c>
      <c r="B873" s="85" t="s">
        <v>762</v>
      </c>
      <c r="C873" s="9" t="str">
        <f t="shared" si="52"/>
        <v>CP-TP</v>
      </c>
      <c r="D873" s="85" t="s">
        <v>637</v>
      </c>
      <c r="E873" s="85" t="str">
        <f>VLOOKUP(D873,'Phase apprent &amp; Nature activ'!A$11:B$14,2,0)</f>
        <v>Introduction/Initiation</v>
      </c>
      <c r="F873" s="85">
        <v>1</v>
      </c>
      <c r="G873" s="85" t="s">
        <v>628</v>
      </c>
      <c r="H873" s="85" t="str">
        <f t="shared" si="53"/>
        <v>CP-TP-I-1-P</v>
      </c>
      <c r="I873" s="48" t="str">
        <f>CONCATENATE(VLOOKUP(CONCATENATE(A873,"-",B873,"-",D873,"-",F873),'Activités par classe-leçon-nat'!G:H,2,0)," - ",E873)</f>
        <v>Apprendre la notion de temps avec des exemples usuels - Introduction/Initiation</v>
      </c>
      <c r="J873" s="48" t="str">
        <f>VLOOKUP(CONCATENATE($A873,"-",$B873,"-",$D873,"-",$F873),'Activités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73" s="48" t="str">
        <f>VLOOKUP(G873,'Type Exo'!A:C,3,0)</f>
        <v>Un exercice où il faut relier des items entre eux par paire</v>
      </c>
      <c r="L873" s="48"/>
      <c r="M873" s="48">
        <f>IF(NOT(ISNA(VLOOKUP(CONCATENATE($H873,"-",$G873),'Question ClasseLeçonActTyprep'!$I:$L,4,0))), VLOOKUP(CONCATENATE($H873,"-",$G873),'Question ClasseLeçonActTyprep'!$I:$L,4,0), IF(NOT(ISNA(VLOOKUP(CONCATENATE(MID($H873,1,LEN($H873)-2),"--*",$G873),'Question ClasseLeçonActTyprep'!$I:$L,4,0))), VLOOKUP(CONCATENATE(MID($H873,1,LEN($H873)-2),"--*",$G873),'Question ClasseLeçonActTyprep'!$I:$L,4,0), IF(NOT(ISNA(VLOOKUP(CONCATENATE(MID($H873,1,LEN($H873)-4),"---*",$G873),'Question ClasseLeçonActTyprep'!$I:$L,4,0))), VLOOKUP(CONCATENATE(MID($H873,1,LEN($H873)-4),"---*",$G873),'Question ClasseLeçonActTyprep'!$I:$L,4,0), IF(NOT(ISNA(VLOOKUP(CONCATENATE(MID($H873,1,LEN($H873)-5),"----*",$G873),'Question ClasseLeçonActTyprep'!$I:$L,4,0))), VLOOKUP(CONCATENATE(MID($H873,1,LEN($H873)-6),"----*",$G873),'Question ClasseLeçonActTyprep'!$I:$L,4,0), 0))))</f>
        <v>0</v>
      </c>
      <c r="N873" s="86">
        <f t="shared" si="54"/>
        <v>0</v>
      </c>
      <c r="O873" s="93" t="str">
        <f t="shared" si="55"/>
        <v>INSERT INTO `activite_clnt` (nom, description, objectif, consigne, typrep, num_activite, fk_classe_id, fk_lesson_id, fk_natureactiv_id) VALUES ('Apprendre la notion de temps avec des exemples usuels - Introduction/Initiation', 'Un exercice où il faut relier des items entre eux par paire',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'P', '1', 'CP', 'TP', 'I');</v>
      </c>
    </row>
    <row r="874" spans="1:15" s="12" customFormat="1" ht="87" x14ac:dyDescent="0.35">
      <c r="A874" s="12" t="s">
        <v>77</v>
      </c>
      <c r="B874" s="85" t="s">
        <v>762</v>
      </c>
      <c r="C874" s="9" t="str">
        <f t="shared" si="52"/>
        <v>CP-TP</v>
      </c>
      <c r="D874" s="85" t="s">
        <v>637</v>
      </c>
      <c r="E874" s="85" t="str">
        <f>VLOOKUP(D874,'Phase apprent &amp; Nature activ'!A$11:B$14,2,0)</f>
        <v>Introduction/Initiation</v>
      </c>
      <c r="F874" s="85">
        <v>1</v>
      </c>
      <c r="G874" s="85" t="s">
        <v>835</v>
      </c>
      <c r="H874" s="85" t="str">
        <f t="shared" si="53"/>
        <v>CP-TP-I-1-T</v>
      </c>
      <c r="I874" s="48" t="str">
        <f>CONCATENATE(VLOOKUP(CONCATENATE(A874,"-",B874,"-",D874,"-",F874),'Activités par classe-leçon-nat'!G:H,2,0)," - ",E874)</f>
        <v>Apprendre la notion de temps avec des exemples usuels - Introduction/Initiation</v>
      </c>
      <c r="J874" s="48" t="str">
        <f>VLOOKUP(CONCATENATE($A874,"-",$B874,"-",$D874,"-",$F874),'Activités par classe-leçon-nat'!G:J,3,0)</f>
        <v>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v>
      </c>
      <c r="K874" s="48" t="str">
        <f>VLOOKUP(G874,'Type Exo'!A:C,3,0)</f>
        <v>Un exercice à trous</v>
      </c>
      <c r="L874" s="48"/>
      <c r="M874" s="48">
        <f>IF(NOT(ISNA(VLOOKUP(CONCATENATE($H874,"-",$G874),'Question ClasseLeçonActTyprep'!$I:$L,4,0))), VLOOKUP(CONCATENATE($H874,"-",$G874),'Question ClasseLeçonActTyprep'!$I:$L,4,0), IF(NOT(ISNA(VLOOKUP(CONCATENATE(MID($H874,1,LEN($H874)-2),"--*",$G874),'Question ClasseLeçonActTyprep'!$I:$L,4,0))), VLOOKUP(CONCATENATE(MID($H874,1,LEN($H874)-2),"--*",$G874),'Question ClasseLeçonActTyprep'!$I:$L,4,0), IF(NOT(ISNA(VLOOKUP(CONCATENATE(MID($H874,1,LEN($H874)-4),"---*",$G874),'Question ClasseLeçonActTyprep'!$I:$L,4,0))), VLOOKUP(CONCATENATE(MID($H874,1,LEN($H874)-4),"---*",$G874),'Question ClasseLeçonActTyprep'!$I:$L,4,0), IF(NOT(ISNA(VLOOKUP(CONCATENATE(MID($H874,1,LEN($H874)-5),"----*",$G874),'Question ClasseLeçonActTyprep'!$I:$L,4,0))), VLOOKUP(CONCATENATE(MID($H874,1,LEN($H874)-6),"----*",$G874),'Question ClasseLeçonActTyprep'!$I:$L,4,0), 0))))</f>
        <v>0</v>
      </c>
      <c r="N874" s="86">
        <f t="shared" si="54"/>
        <v>0</v>
      </c>
      <c r="O874" s="93" t="str">
        <f t="shared" si="55"/>
        <v>INSERT INTO `activite_clnt` (nom, description, objectif, consigne, typrep, num_activite, fk_classe_id, fk_lesson_id, fk_natureactiv_id) VALUES ('Apprendre la notion de temps avec des exemples usuels - Introduction/Initiation', 'Un exercice à trous', 'Apprendre la notion de temps avec des exemples usuels : durée d''un battement de cœur, durée d''un repas, durée d''une heure de classe, durée d''une journée de classe, durée d''une journée, durée de 24h, durée d''une semaine, durée d''un mois, durée d''une saison, durée d''une année, durée d''une vie', '', 'T', '1', 'CP', 'TP', 'I');</v>
      </c>
    </row>
    <row r="875" spans="1:15" s="12" customFormat="1" ht="58" x14ac:dyDescent="0.35">
      <c r="A875" s="12" t="s">
        <v>77</v>
      </c>
      <c r="B875" s="85" t="s">
        <v>762</v>
      </c>
      <c r="C875" s="9" t="str">
        <f t="shared" si="52"/>
        <v>CP-TP</v>
      </c>
      <c r="D875" s="85" t="s">
        <v>637</v>
      </c>
      <c r="E875" s="85" t="str">
        <f>VLOOKUP(D875,'Phase apprent &amp; Nature activ'!A$11:B$14,2,0)</f>
        <v>Introduction/Initiation</v>
      </c>
      <c r="F875" s="85">
        <v>2</v>
      </c>
      <c r="G875" s="85" t="s">
        <v>735</v>
      </c>
      <c r="H875" s="85" t="str">
        <f t="shared" si="53"/>
        <v>CP-TP-I-2-B1</v>
      </c>
      <c r="I875" s="48" t="str">
        <f>CONCATENATE(VLOOKUP(CONCATENATE(A875,"-",B875,"-",D875,"-",F875),'Activités par classe-leçon-nat'!G:H,2,0)," - ",E875)</f>
        <v>Apprendre à estimer le temps par comparaison avec des références connues - Introduction/Initiation</v>
      </c>
      <c r="J875" s="48">
        <f>VLOOKUP(CONCATENATE($A875,"-",$B875,"-",$D875,"-",$F875),'Activités par classe-leçon-nat'!G:J,3,0)</f>
        <v>0</v>
      </c>
      <c r="K875" s="48" t="str">
        <f>VLOOKUP(G875,'Type Exo'!A:C,3,0)</f>
        <v>Exercice où il faut trouver la bonne réponse parmi 2 possibles</v>
      </c>
      <c r="L875" s="48"/>
      <c r="M875" s="48">
        <f>IF(NOT(ISNA(VLOOKUP(CONCATENATE($H875,"-",$G875),'Question ClasseLeçonActTyprep'!$I:$L,4,0))), VLOOKUP(CONCATENATE($H875,"-",$G875),'Question ClasseLeçonActTyprep'!$I:$L,4,0), IF(NOT(ISNA(VLOOKUP(CONCATENATE(MID($H875,1,LEN($H875)-2),"--*",$G875),'Question ClasseLeçonActTyprep'!$I:$L,4,0))), VLOOKUP(CONCATENATE(MID($H875,1,LEN($H875)-2),"--*",$G875),'Question ClasseLeçonActTyprep'!$I:$L,4,0), IF(NOT(ISNA(VLOOKUP(CONCATENATE(MID($H875,1,LEN($H875)-4),"---*",$G875),'Question ClasseLeçonActTyprep'!$I:$L,4,0))), VLOOKUP(CONCATENATE(MID($H875,1,LEN($H875)-4),"---*",$G875),'Question ClasseLeçonActTyprep'!$I:$L,4,0), IF(NOT(ISNA(VLOOKUP(CONCATENATE(MID($H875,1,LEN($H875)-5),"----*",$G875),'Question ClasseLeçonActTyprep'!$I:$L,4,0))), VLOOKUP(CONCATENATE(MID($H875,1,LEN($H875)-6),"----*",$G875),'Question ClasseLeçonActTyprep'!$I:$L,4,0), 0))))</f>
        <v>0</v>
      </c>
      <c r="N875" s="86">
        <f t="shared" si="54"/>
        <v>0</v>
      </c>
      <c r="O875" s="93" t="str">
        <f t="shared" si="55"/>
        <v>INSERT INTO `activite_clnt` (nom, description, objectif, consigne, typrep, num_activite, fk_classe_id, fk_lesson_id, fk_natureactiv_id) VALUES ('Apprendre à estimer le temps par comparaison avec des références connues - Introduction/Initiation', 'Exercice où il faut trouver la bonne réponse parmi 2 possibles', '0', '', 'B1', '2', 'CP', 'TP', 'I');</v>
      </c>
    </row>
    <row r="876" spans="1:15" s="12" customFormat="1" ht="58" x14ac:dyDescent="0.35">
      <c r="A876" s="12" t="s">
        <v>77</v>
      </c>
      <c r="B876" s="85" t="s">
        <v>762</v>
      </c>
      <c r="C876" s="9" t="str">
        <f t="shared" si="52"/>
        <v>CP-TP</v>
      </c>
      <c r="D876" s="85" t="s">
        <v>637</v>
      </c>
      <c r="E876" s="85" t="str">
        <f>VLOOKUP(D876,'Phase apprent &amp; Nature activ'!A$11:B$14,2,0)</f>
        <v>Introduction/Initiation</v>
      </c>
      <c r="F876" s="85">
        <v>2</v>
      </c>
      <c r="G876" s="85" t="s">
        <v>951</v>
      </c>
      <c r="H876" s="85" t="str">
        <f t="shared" si="53"/>
        <v>CP-TP-I-2-B2</v>
      </c>
      <c r="I876" s="48" t="str">
        <f>CONCATENATE(VLOOKUP(CONCATENATE(A876,"-",B876,"-",D876,"-",F876),'Activités par classe-leçon-nat'!G:H,2,0)," - ",E876)</f>
        <v>Apprendre à estimer le temps par comparaison avec des références connues - Introduction/Initiation</v>
      </c>
      <c r="J876" s="48">
        <f>VLOOKUP(CONCATENATE($A876,"-",$B876,"-",$D876,"-",$F876),'Activités par classe-leçon-nat'!G:J,3,0)</f>
        <v>0</v>
      </c>
      <c r="K876" s="48" t="str">
        <f>VLOOKUP(G876,'Type Exo'!A:C,3,0)</f>
        <v>Exercice où il faut trouver la bonne réponse parmi 2 possibles (question alternative)</v>
      </c>
      <c r="L876" s="48"/>
      <c r="M876" s="48">
        <f>IF(NOT(ISNA(VLOOKUP(CONCATENATE($H876,"-",$G876),'Question ClasseLeçonActTyprep'!$I:$L,4,0))), VLOOKUP(CONCATENATE($H876,"-",$G876),'Question ClasseLeçonActTyprep'!$I:$L,4,0), IF(NOT(ISNA(VLOOKUP(CONCATENATE(MID($H876,1,LEN($H876)-2),"--*",$G876),'Question ClasseLeçonActTyprep'!$I:$L,4,0))), VLOOKUP(CONCATENATE(MID($H876,1,LEN($H876)-2),"--*",$G876),'Question ClasseLeçonActTyprep'!$I:$L,4,0), IF(NOT(ISNA(VLOOKUP(CONCATENATE(MID($H876,1,LEN($H876)-4),"---*",$G876),'Question ClasseLeçonActTyprep'!$I:$L,4,0))), VLOOKUP(CONCATENATE(MID($H876,1,LEN($H876)-4),"---*",$G876),'Question ClasseLeçonActTyprep'!$I:$L,4,0), IF(NOT(ISNA(VLOOKUP(CONCATENATE(MID($H876,1,LEN($H876)-5),"----*",$G876),'Question ClasseLeçonActTyprep'!$I:$L,4,0))), VLOOKUP(CONCATENATE(MID($H876,1,LEN($H876)-6),"----*",$G876),'Question ClasseLeçonActTyprep'!$I:$L,4,0), 0))))</f>
        <v>0</v>
      </c>
      <c r="N876" s="86">
        <f t="shared" si="54"/>
        <v>0</v>
      </c>
      <c r="O876" s="93" t="str">
        <f t="shared" si="55"/>
        <v>INSERT INTO `activite_clnt` (nom, description, objectif, consigne, typrep, num_activite, fk_classe_id, fk_lesson_id, fk_natureactiv_id) VALUES ('Apprendre à estimer le temps par comparaison avec des références connues - Introduction/Initiation', 'Exercice où il faut trouver la bonne réponse parmi 2 possibles (question alternative)', '0', '', 'B2', '2', 'CP', 'TP', 'I');</v>
      </c>
    </row>
    <row r="877" spans="1:15" s="12" customFormat="1" ht="43.5" x14ac:dyDescent="0.35">
      <c r="A877" s="12" t="s">
        <v>77</v>
      </c>
      <c r="B877" s="85" t="s">
        <v>762</v>
      </c>
      <c r="C877" s="9" t="str">
        <f t="shared" si="52"/>
        <v>CP-TP</v>
      </c>
      <c r="D877" s="85" t="s">
        <v>637</v>
      </c>
      <c r="E877" s="85" t="str">
        <f>VLOOKUP(D877,'Phase apprent &amp; Nature activ'!A$11:B$14,2,0)</f>
        <v>Introduction/Initiation</v>
      </c>
      <c r="F877" s="85">
        <v>2</v>
      </c>
      <c r="G877" s="85" t="s">
        <v>952</v>
      </c>
      <c r="H877" s="85" t="str">
        <f t="shared" si="53"/>
        <v>CP-TP-I-2-Q1</v>
      </c>
      <c r="I877" s="48" t="str">
        <f>CONCATENATE(VLOOKUP(CONCATENATE(A877,"-",B877,"-",D877,"-",F877),'Activités par classe-leçon-nat'!G:H,2,0)," - ",E877)</f>
        <v>Apprendre à estimer le temps par comparaison avec des références connues - Introduction/Initiation</v>
      </c>
      <c r="J877" s="48">
        <f>VLOOKUP(CONCATENATE($A877,"-",$B877,"-",$D877,"-",$F877),'Activités par classe-leçon-nat'!G:J,3,0)</f>
        <v>0</v>
      </c>
      <c r="K877" s="48" t="str">
        <f>VLOOKUP(G877,'Type Exo'!A:C,3,0)</f>
        <v>Un exercice de type QCM</v>
      </c>
      <c r="L877" s="48"/>
      <c r="M877" s="48">
        <f>IF(NOT(ISNA(VLOOKUP(CONCATENATE($H877,"-",$G877),'Question ClasseLeçonActTyprep'!$I:$L,4,0))), VLOOKUP(CONCATENATE($H877,"-",$G877),'Question ClasseLeçonActTyprep'!$I:$L,4,0), IF(NOT(ISNA(VLOOKUP(CONCATENATE(MID($H877,1,LEN($H877)-2),"--*",$G877),'Question ClasseLeçonActTyprep'!$I:$L,4,0))), VLOOKUP(CONCATENATE(MID($H877,1,LEN($H877)-2),"--*",$G877),'Question ClasseLeçonActTyprep'!$I:$L,4,0), IF(NOT(ISNA(VLOOKUP(CONCATENATE(MID($H877,1,LEN($H877)-4),"---*",$G877),'Question ClasseLeçonActTyprep'!$I:$L,4,0))), VLOOKUP(CONCATENATE(MID($H877,1,LEN($H877)-4),"---*",$G877),'Question ClasseLeçonActTyprep'!$I:$L,4,0), IF(NOT(ISNA(VLOOKUP(CONCATENATE(MID($H877,1,LEN($H877)-5),"----*",$G877),'Question ClasseLeçonActTyprep'!$I:$L,4,0))), VLOOKUP(CONCATENATE(MID($H877,1,LEN($H877)-6),"----*",$G877),'Question ClasseLeçonActTyprep'!$I:$L,4,0), 0))))</f>
        <v>0</v>
      </c>
      <c r="N877" s="86">
        <f t="shared" si="54"/>
        <v>0</v>
      </c>
      <c r="O877" s="93" t="str">
        <f t="shared" si="55"/>
        <v>INSERT INTO `activite_clnt` (nom, description, objectif, consigne, typrep, num_activite, fk_classe_id, fk_lesson_id, fk_natureactiv_id) VALUES ('Apprendre à estimer le temps par comparaison avec des références connues - Introduction/Initiation', 'Un exercice de type QCM', '0', '', 'Q1', '2', 'CP', 'TP', 'I');</v>
      </c>
    </row>
    <row r="878" spans="1:15" s="12" customFormat="1" ht="58" x14ac:dyDescent="0.35">
      <c r="A878" s="12" t="s">
        <v>77</v>
      </c>
      <c r="B878" s="85" t="s">
        <v>762</v>
      </c>
      <c r="C878" s="9" t="str">
        <f t="shared" si="52"/>
        <v>CP-TP</v>
      </c>
      <c r="D878" s="85" t="s">
        <v>637</v>
      </c>
      <c r="E878" s="85" t="str">
        <f>VLOOKUP(D878,'Phase apprent &amp; Nature activ'!A$11:B$14,2,0)</f>
        <v>Introduction/Initiation</v>
      </c>
      <c r="F878" s="85">
        <v>2</v>
      </c>
      <c r="G878" s="85" t="s">
        <v>953</v>
      </c>
      <c r="H878" s="85" t="str">
        <f t="shared" si="53"/>
        <v>CP-TP-I-2-Q2</v>
      </c>
      <c r="I878" s="48" t="str">
        <f>CONCATENATE(VLOOKUP(CONCATENATE(A878,"-",B878,"-",D878,"-",F878),'Activités par classe-leçon-nat'!G:H,2,0)," - ",E878)</f>
        <v>Apprendre à estimer le temps par comparaison avec des références connues - Introduction/Initiation</v>
      </c>
      <c r="J878" s="48">
        <f>VLOOKUP(CONCATENATE($A878,"-",$B878,"-",$D878,"-",$F878),'Activités par classe-leçon-nat'!G:J,3,0)</f>
        <v>0</v>
      </c>
      <c r="K878" s="48" t="str">
        <f>VLOOKUP(G878,'Type Exo'!A:C,3,0)</f>
        <v>Un exercice de type QCM (question alternative / trouver l'intrus)</v>
      </c>
      <c r="L878" s="48"/>
      <c r="M878" s="48">
        <f>IF(NOT(ISNA(VLOOKUP(CONCATENATE($H878,"-",$G878),'Question ClasseLeçonActTyprep'!$I:$L,4,0))), VLOOKUP(CONCATENATE($H878,"-",$G878),'Question ClasseLeçonActTyprep'!$I:$L,4,0), IF(NOT(ISNA(VLOOKUP(CONCATENATE(MID($H878,1,LEN($H878)-2),"--*",$G878),'Question ClasseLeçonActTyprep'!$I:$L,4,0))), VLOOKUP(CONCATENATE(MID($H878,1,LEN($H878)-2),"--*",$G878),'Question ClasseLeçonActTyprep'!$I:$L,4,0), IF(NOT(ISNA(VLOOKUP(CONCATENATE(MID($H878,1,LEN($H878)-4),"---*",$G878),'Question ClasseLeçonActTyprep'!$I:$L,4,0))), VLOOKUP(CONCATENATE(MID($H878,1,LEN($H878)-4),"---*",$G878),'Question ClasseLeçonActTyprep'!$I:$L,4,0), IF(NOT(ISNA(VLOOKUP(CONCATENATE(MID($H878,1,LEN($H878)-5),"----*",$G878),'Question ClasseLeçonActTyprep'!$I:$L,4,0))), VLOOKUP(CONCATENATE(MID($H878,1,LEN($H878)-6),"----*",$G878),'Question ClasseLeçonActTyprep'!$I:$L,4,0), 0))))</f>
        <v>0</v>
      </c>
      <c r="N878" s="86">
        <f t="shared" si="54"/>
        <v>0</v>
      </c>
      <c r="O878" s="93" t="str">
        <f t="shared" si="55"/>
        <v>INSERT INTO `activite_clnt` (nom, description, objectif, consigne, typrep, num_activite, fk_classe_id, fk_lesson_id, fk_natureactiv_id) VALUES ('Apprendre à estimer le temps par comparaison avec des références connues - Introduction/Initiation', 'Un exercice de type QCM (question alternative / trouver l''intrus)', '0', '', 'Q2', '2', 'CP', 'TP', 'I');</v>
      </c>
    </row>
    <row r="879" spans="1:15" s="12" customFormat="1" ht="43.5" x14ac:dyDescent="0.35">
      <c r="A879" s="12" t="s">
        <v>77</v>
      </c>
      <c r="B879" s="85" t="s">
        <v>762</v>
      </c>
      <c r="C879" s="9" t="str">
        <f t="shared" si="52"/>
        <v>CP-TP</v>
      </c>
      <c r="D879" s="85" t="s">
        <v>637</v>
      </c>
      <c r="E879" s="85" t="str">
        <f>VLOOKUP(D879,'Phase apprent &amp; Nature activ'!A$11:B$14,2,0)</f>
        <v>Introduction/Initiation</v>
      </c>
      <c r="F879" s="85">
        <v>2</v>
      </c>
      <c r="G879" s="85" t="s">
        <v>87</v>
      </c>
      <c r="H879" s="85" t="str">
        <f t="shared" si="53"/>
        <v>CP-TP-I-2-M</v>
      </c>
      <c r="I879" s="48" t="str">
        <f>CONCATENATE(VLOOKUP(CONCATENATE(A879,"-",B879,"-",D879,"-",F879),'Activités par classe-leçon-nat'!G:H,2,0)," - ",E879)</f>
        <v>Apprendre à estimer le temps par comparaison avec des références connues - Introduction/Initiation</v>
      </c>
      <c r="J879" s="48">
        <f>VLOOKUP(CONCATENATE($A879,"-",$B879,"-",$D879,"-",$F879),'Activités par classe-leçon-nat'!G:J,3,0)</f>
        <v>0</v>
      </c>
      <c r="K879" s="48" t="str">
        <f>VLOOKUP(G879,'Type Exo'!A:C,3,0)</f>
        <v>Un exercice de type Memory</v>
      </c>
      <c r="L879" s="48"/>
      <c r="M879" s="48">
        <f>IF(NOT(ISNA(VLOOKUP(CONCATENATE($H879,"-",$G879),'Question ClasseLeçonActTyprep'!$I:$L,4,0))), VLOOKUP(CONCATENATE($H879,"-",$G879),'Question ClasseLeçonActTyprep'!$I:$L,4,0), IF(NOT(ISNA(VLOOKUP(CONCATENATE(MID($H879,1,LEN($H879)-2),"--*",$G879),'Question ClasseLeçonActTyprep'!$I:$L,4,0))), VLOOKUP(CONCATENATE(MID($H879,1,LEN($H879)-2),"--*",$G879),'Question ClasseLeçonActTyprep'!$I:$L,4,0), IF(NOT(ISNA(VLOOKUP(CONCATENATE(MID($H879,1,LEN($H879)-4),"---*",$G879),'Question ClasseLeçonActTyprep'!$I:$L,4,0))), VLOOKUP(CONCATENATE(MID($H879,1,LEN($H879)-4),"---*",$G879),'Question ClasseLeçonActTyprep'!$I:$L,4,0), IF(NOT(ISNA(VLOOKUP(CONCATENATE(MID($H879,1,LEN($H879)-5),"----*",$G879),'Question ClasseLeçonActTyprep'!$I:$L,4,0))), VLOOKUP(CONCATENATE(MID($H879,1,LEN($H879)-6),"----*",$G879),'Question ClasseLeçonActTyprep'!$I:$L,4,0), 0))))</f>
        <v>0</v>
      </c>
      <c r="N879" s="86">
        <f t="shared" si="54"/>
        <v>0</v>
      </c>
      <c r="O879" s="93" t="str">
        <f t="shared" si="55"/>
        <v>INSERT INTO `activite_clnt` (nom, description, objectif, consigne, typrep, num_activite, fk_classe_id, fk_lesson_id, fk_natureactiv_id) VALUES ('Apprendre à estimer le temps par comparaison avec des références connues - Introduction/Initiation', 'Un exercice de type Memory', '0', '', 'M', '2', 'CP', 'TP', 'I');</v>
      </c>
    </row>
    <row r="880" spans="1:15" s="12" customFormat="1" ht="58" x14ac:dyDescent="0.35">
      <c r="A880" s="12" t="s">
        <v>77</v>
      </c>
      <c r="B880" s="85" t="s">
        <v>762</v>
      </c>
      <c r="C880" s="9" t="str">
        <f t="shared" si="52"/>
        <v>CP-TP</v>
      </c>
      <c r="D880" s="85" t="s">
        <v>637</v>
      </c>
      <c r="E880" s="85" t="str">
        <f>VLOOKUP(D880,'Phase apprent &amp; Nature activ'!A$11:B$14,2,0)</f>
        <v>Introduction/Initiation</v>
      </c>
      <c r="F880" s="85">
        <v>2</v>
      </c>
      <c r="G880" s="85" t="s">
        <v>628</v>
      </c>
      <c r="H880" s="85" t="str">
        <f t="shared" si="53"/>
        <v>CP-TP-I-2-P</v>
      </c>
      <c r="I880" s="48" t="str">
        <f>CONCATENATE(VLOOKUP(CONCATENATE(A880,"-",B880,"-",D880,"-",F880),'Activités par classe-leçon-nat'!G:H,2,0)," - ",E880)</f>
        <v>Apprendre à estimer le temps par comparaison avec des références connues - Introduction/Initiation</v>
      </c>
      <c r="J880" s="48">
        <f>VLOOKUP(CONCATENATE($A880,"-",$B880,"-",$D880,"-",$F880),'Activités par classe-leçon-nat'!G:J,3,0)</f>
        <v>0</v>
      </c>
      <c r="K880" s="48" t="str">
        <f>VLOOKUP(G880,'Type Exo'!A:C,3,0)</f>
        <v>Un exercice où il faut relier des items entre eux par paire</v>
      </c>
      <c r="L880" s="48"/>
      <c r="M880" s="48">
        <f>IF(NOT(ISNA(VLOOKUP(CONCATENATE($H880,"-",$G880),'Question ClasseLeçonActTyprep'!$I:$L,4,0))), VLOOKUP(CONCATENATE($H880,"-",$G880),'Question ClasseLeçonActTyprep'!$I:$L,4,0), IF(NOT(ISNA(VLOOKUP(CONCATENATE(MID($H880,1,LEN($H880)-2),"--*",$G880),'Question ClasseLeçonActTyprep'!$I:$L,4,0))), VLOOKUP(CONCATENATE(MID($H880,1,LEN($H880)-2),"--*",$G880),'Question ClasseLeçonActTyprep'!$I:$L,4,0), IF(NOT(ISNA(VLOOKUP(CONCATENATE(MID($H880,1,LEN($H880)-4),"---*",$G880),'Question ClasseLeçonActTyprep'!$I:$L,4,0))), VLOOKUP(CONCATENATE(MID($H880,1,LEN($H880)-4),"---*",$G880),'Question ClasseLeçonActTyprep'!$I:$L,4,0), IF(NOT(ISNA(VLOOKUP(CONCATENATE(MID($H880,1,LEN($H880)-5),"----*",$G880),'Question ClasseLeçonActTyprep'!$I:$L,4,0))), VLOOKUP(CONCATENATE(MID($H880,1,LEN($H880)-6),"----*",$G880),'Question ClasseLeçonActTyprep'!$I:$L,4,0), 0))))</f>
        <v>0</v>
      </c>
      <c r="N880" s="86">
        <f t="shared" si="54"/>
        <v>0</v>
      </c>
      <c r="O880" s="93" t="str">
        <f t="shared" si="55"/>
        <v>INSERT INTO `activite_clnt` (nom, description, objectif, consigne, typrep, num_activite, fk_classe_id, fk_lesson_id, fk_natureactiv_id) VALUES ('Apprendre à estimer le temps par comparaison avec des références connues - Introduction/Initiation', 'Un exercice où il faut relier des items entre eux par paire', '0', '', 'P', '2', 'CP', 'TP', 'I');</v>
      </c>
    </row>
    <row r="881" spans="1:15" s="12" customFormat="1" ht="43.5" x14ac:dyDescent="0.35">
      <c r="A881" s="12" t="s">
        <v>77</v>
      </c>
      <c r="B881" s="85" t="s">
        <v>762</v>
      </c>
      <c r="C881" s="9" t="str">
        <f t="shared" si="52"/>
        <v>CP-TP</v>
      </c>
      <c r="D881" s="85" t="s">
        <v>637</v>
      </c>
      <c r="E881" s="85" t="str">
        <f>VLOOKUP(D881,'Phase apprent &amp; Nature activ'!A$11:B$14,2,0)</f>
        <v>Introduction/Initiation</v>
      </c>
      <c r="F881" s="85">
        <v>2</v>
      </c>
      <c r="G881" s="85" t="s">
        <v>835</v>
      </c>
      <c r="H881" s="85" t="str">
        <f t="shared" si="53"/>
        <v>CP-TP-I-2-T</v>
      </c>
      <c r="I881" s="48" t="str">
        <f>CONCATENATE(VLOOKUP(CONCATENATE(A881,"-",B881,"-",D881,"-",F881),'Activités par classe-leçon-nat'!G:H,2,0)," - ",E881)</f>
        <v>Apprendre à estimer le temps par comparaison avec des références connues - Introduction/Initiation</v>
      </c>
      <c r="J881" s="48">
        <f>VLOOKUP(CONCATENATE($A881,"-",$B881,"-",$D881,"-",$F881),'Activités par classe-leçon-nat'!G:J,3,0)</f>
        <v>0</v>
      </c>
      <c r="K881" s="48" t="str">
        <f>VLOOKUP(G881,'Type Exo'!A:C,3,0)</f>
        <v>Un exercice à trous</v>
      </c>
      <c r="L881" s="48"/>
      <c r="M881" s="48">
        <f>IF(NOT(ISNA(VLOOKUP(CONCATENATE($H881,"-",$G881),'Question ClasseLeçonActTyprep'!$I:$L,4,0))), VLOOKUP(CONCATENATE($H881,"-",$G881),'Question ClasseLeçonActTyprep'!$I:$L,4,0), IF(NOT(ISNA(VLOOKUP(CONCATENATE(MID($H881,1,LEN($H881)-2),"--*",$G881),'Question ClasseLeçonActTyprep'!$I:$L,4,0))), VLOOKUP(CONCATENATE(MID($H881,1,LEN($H881)-2),"--*",$G881),'Question ClasseLeçonActTyprep'!$I:$L,4,0), IF(NOT(ISNA(VLOOKUP(CONCATENATE(MID($H881,1,LEN($H881)-4),"---*",$G881),'Question ClasseLeçonActTyprep'!$I:$L,4,0))), VLOOKUP(CONCATENATE(MID($H881,1,LEN($H881)-4),"---*",$G881),'Question ClasseLeçonActTyprep'!$I:$L,4,0), IF(NOT(ISNA(VLOOKUP(CONCATENATE(MID($H881,1,LEN($H881)-5),"----*",$G881),'Question ClasseLeçonActTyprep'!$I:$L,4,0))), VLOOKUP(CONCATENATE(MID($H881,1,LEN($H881)-6),"----*",$G881),'Question ClasseLeçonActTyprep'!$I:$L,4,0), 0))))</f>
        <v>0</v>
      </c>
      <c r="N881" s="86">
        <f t="shared" si="54"/>
        <v>0</v>
      </c>
      <c r="O881" s="93" t="str">
        <f t="shared" si="55"/>
        <v>INSERT INTO `activite_clnt` (nom, description, objectif, consigne, typrep, num_activite, fk_classe_id, fk_lesson_id, fk_natureactiv_id) VALUES ('Apprendre à estimer le temps par comparaison avec des références connues - Introduction/Initiation', 'Un exercice à trous', '0', '', 'T', '2', 'CP', 'TP', 'I');</v>
      </c>
    </row>
    <row r="882" spans="1:15" s="12" customFormat="1" ht="58" x14ac:dyDescent="0.35">
      <c r="A882" s="12" t="s">
        <v>77</v>
      </c>
      <c r="B882" s="85" t="s">
        <v>762</v>
      </c>
      <c r="C882" s="9" t="str">
        <f t="shared" si="52"/>
        <v>CP-TP</v>
      </c>
      <c r="D882" s="85" t="s">
        <v>637</v>
      </c>
      <c r="E882" s="85" t="str">
        <f>VLOOKUP(D882,'Phase apprent &amp; Nature activ'!A$11:B$14,2,0)</f>
        <v>Introduction/Initiation</v>
      </c>
      <c r="F882" s="85">
        <v>3</v>
      </c>
      <c r="G882" s="85" t="s">
        <v>735</v>
      </c>
      <c r="H882" s="85" t="str">
        <f t="shared" si="53"/>
        <v>CP-TP-I-3-B1</v>
      </c>
      <c r="I882" s="48" t="str">
        <f>CONCATENATE(VLOOKUP(CONCATENATE(A882,"-",B882,"-",D882,"-",F882),'Activités par classe-leçon-nat'!G:H,2,0)," - ",E882)</f>
        <v>Apprendre les notions d'unité de temps : sec, min, heure, jour, semaine, mois, année - Introduction/Initiation</v>
      </c>
      <c r="J882" s="48">
        <f>VLOOKUP(CONCATENATE($A882,"-",$B882,"-",$D882,"-",$F882),'Activités par classe-leçon-nat'!G:J,3,0)</f>
        <v>0</v>
      </c>
      <c r="K882" s="48" t="str">
        <f>VLOOKUP(G882,'Type Exo'!A:C,3,0)</f>
        <v>Exercice où il faut trouver la bonne réponse parmi 2 possibles</v>
      </c>
      <c r="L882" s="48"/>
      <c r="M882" s="48">
        <f>IF(NOT(ISNA(VLOOKUP(CONCATENATE($H882,"-",$G882),'Question ClasseLeçonActTyprep'!$I:$L,4,0))), VLOOKUP(CONCATENATE($H882,"-",$G882),'Question ClasseLeçonActTyprep'!$I:$L,4,0), IF(NOT(ISNA(VLOOKUP(CONCATENATE(MID($H882,1,LEN($H882)-2),"--*",$G882),'Question ClasseLeçonActTyprep'!$I:$L,4,0))), VLOOKUP(CONCATENATE(MID($H882,1,LEN($H882)-2),"--*",$G882),'Question ClasseLeçonActTyprep'!$I:$L,4,0), IF(NOT(ISNA(VLOOKUP(CONCATENATE(MID($H882,1,LEN($H882)-4),"---*",$G882),'Question ClasseLeçonActTyprep'!$I:$L,4,0))), VLOOKUP(CONCATENATE(MID($H882,1,LEN($H882)-4),"---*",$G882),'Question ClasseLeçonActTyprep'!$I:$L,4,0), IF(NOT(ISNA(VLOOKUP(CONCATENATE(MID($H882,1,LEN($H882)-5),"----*",$G882),'Question ClasseLeçonActTyprep'!$I:$L,4,0))), VLOOKUP(CONCATENATE(MID($H882,1,LEN($H882)-6),"----*",$G882),'Question ClasseLeçonActTyprep'!$I:$L,4,0), 0))))</f>
        <v>0</v>
      </c>
      <c r="N882" s="86">
        <f t="shared" si="54"/>
        <v>0</v>
      </c>
      <c r="O882" s="93" t="str">
        <f t="shared" si="55"/>
        <v>INSERT INTO `activite_clnt` (nom, description, objectif, consigne, typrep, num_activite, fk_classe_id, fk_lesson_id, fk_natureactiv_id) VALUES ('Apprendre les notions d''unité de temps : sec, min, heure, jour, semaine, mois, année - Introduction/Initiation', 'Exercice où il faut trouver la bonne réponse parmi 2 possibles', '0', '', 'B1', '3', 'CP', 'TP', 'I');</v>
      </c>
    </row>
    <row r="883" spans="1:15" s="12" customFormat="1" ht="58" x14ac:dyDescent="0.35">
      <c r="A883" s="12" t="s">
        <v>77</v>
      </c>
      <c r="B883" s="85" t="s">
        <v>762</v>
      </c>
      <c r="C883" s="9" t="str">
        <f t="shared" si="52"/>
        <v>CP-TP</v>
      </c>
      <c r="D883" s="85" t="s">
        <v>637</v>
      </c>
      <c r="E883" s="85" t="str">
        <f>VLOOKUP(D883,'Phase apprent &amp; Nature activ'!A$11:B$14,2,0)</f>
        <v>Introduction/Initiation</v>
      </c>
      <c r="F883" s="85">
        <v>3</v>
      </c>
      <c r="G883" s="85" t="s">
        <v>951</v>
      </c>
      <c r="H883" s="85" t="str">
        <f t="shared" si="53"/>
        <v>CP-TP-I-3-B2</v>
      </c>
      <c r="I883" s="48" t="str">
        <f>CONCATENATE(VLOOKUP(CONCATENATE(A883,"-",B883,"-",D883,"-",F883),'Activités par classe-leçon-nat'!G:H,2,0)," - ",E883)</f>
        <v>Apprendre les notions d'unité de temps : sec, min, heure, jour, semaine, mois, année - Introduction/Initiation</v>
      </c>
      <c r="J883" s="48">
        <f>VLOOKUP(CONCATENATE($A883,"-",$B883,"-",$D883,"-",$F883),'Activités par classe-leçon-nat'!G:J,3,0)</f>
        <v>0</v>
      </c>
      <c r="K883" s="48" t="str">
        <f>VLOOKUP(G883,'Type Exo'!A:C,3,0)</f>
        <v>Exercice où il faut trouver la bonne réponse parmi 2 possibles (question alternative)</v>
      </c>
      <c r="L883" s="48"/>
      <c r="M883" s="48">
        <f>IF(NOT(ISNA(VLOOKUP(CONCATENATE($H883,"-",$G883),'Question ClasseLeçonActTyprep'!$I:$L,4,0))), VLOOKUP(CONCATENATE($H883,"-",$G883),'Question ClasseLeçonActTyprep'!$I:$L,4,0), IF(NOT(ISNA(VLOOKUP(CONCATENATE(MID($H883,1,LEN($H883)-2),"--*",$G883),'Question ClasseLeçonActTyprep'!$I:$L,4,0))), VLOOKUP(CONCATENATE(MID($H883,1,LEN($H883)-2),"--*",$G883),'Question ClasseLeçonActTyprep'!$I:$L,4,0), IF(NOT(ISNA(VLOOKUP(CONCATENATE(MID($H883,1,LEN($H883)-4),"---*",$G883),'Question ClasseLeçonActTyprep'!$I:$L,4,0))), VLOOKUP(CONCATENATE(MID($H883,1,LEN($H883)-4),"---*",$G883),'Question ClasseLeçonActTyprep'!$I:$L,4,0), IF(NOT(ISNA(VLOOKUP(CONCATENATE(MID($H883,1,LEN($H883)-5),"----*",$G883),'Question ClasseLeçonActTyprep'!$I:$L,4,0))), VLOOKUP(CONCATENATE(MID($H883,1,LEN($H883)-6),"----*",$G883),'Question ClasseLeçonActTyprep'!$I:$L,4,0), 0))))</f>
        <v>0</v>
      </c>
      <c r="N883" s="86">
        <f t="shared" si="54"/>
        <v>0</v>
      </c>
      <c r="O883" s="93" t="str">
        <f t="shared" si="55"/>
        <v>INSERT INTO `activite_clnt` (nom, description, objectif, consigne, typrep, num_activite, fk_classe_id, fk_lesson_id, fk_natureactiv_id) VALUES ('Apprendre les notions d''unité de temps : sec, min, heure, jour, semaine, mois, année - Introduction/Initiation', 'Exercice où il faut trouver la bonne réponse parmi 2 possibles (question alternative)', '0', '', 'B2', '3', 'CP', 'TP', 'I');</v>
      </c>
    </row>
    <row r="884" spans="1:15" s="12" customFormat="1" ht="43.5" x14ac:dyDescent="0.35">
      <c r="A884" s="12" t="s">
        <v>77</v>
      </c>
      <c r="B884" s="85" t="s">
        <v>762</v>
      </c>
      <c r="C884" s="9" t="str">
        <f t="shared" si="52"/>
        <v>CP-TP</v>
      </c>
      <c r="D884" s="85" t="s">
        <v>637</v>
      </c>
      <c r="E884" s="85" t="str">
        <f>VLOOKUP(D884,'Phase apprent &amp; Nature activ'!A$11:B$14,2,0)</f>
        <v>Introduction/Initiation</v>
      </c>
      <c r="F884" s="85">
        <v>3</v>
      </c>
      <c r="G884" s="85" t="s">
        <v>952</v>
      </c>
      <c r="H884" s="85" t="str">
        <f t="shared" si="53"/>
        <v>CP-TP-I-3-Q1</v>
      </c>
      <c r="I884" s="48" t="str">
        <f>CONCATENATE(VLOOKUP(CONCATENATE(A884,"-",B884,"-",D884,"-",F884),'Activités par classe-leçon-nat'!G:H,2,0)," - ",E884)</f>
        <v>Apprendre les notions d'unité de temps : sec, min, heure, jour, semaine, mois, année - Introduction/Initiation</v>
      </c>
      <c r="J884" s="48">
        <f>VLOOKUP(CONCATENATE($A884,"-",$B884,"-",$D884,"-",$F884),'Activités par classe-leçon-nat'!G:J,3,0)</f>
        <v>0</v>
      </c>
      <c r="K884" s="48" t="str">
        <f>VLOOKUP(G884,'Type Exo'!A:C,3,0)</f>
        <v>Un exercice de type QCM</v>
      </c>
      <c r="L884" s="48"/>
      <c r="M884" s="48">
        <f>IF(NOT(ISNA(VLOOKUP(CONCATENATE($H884,"-",$G884),'Question ClasseLeçonActTyprep'!$I:$L,4,0))), VLOOKUP(CONCATENATE($H884,"-",$G884),'Question ClasseLeçonActTyprep'!$I:$L,4,0), IF(NOT(ISNA(VLOOKUP(CONCATENATE(MID($H884,1,LEN($H884)-2),"--*",$G884),'Question ClasseLeçonActTyprep'!$I:$L,4,0))), VLOOKUP(CONCATENATE(MID($H884,1,LEN($H884)-2),"--*",$G884),'Question ClasseLeçonActTyprep'!$I:$L,4,0), IF(NOT(ISNA(VLOOKUP(CONCATENATE(MID($H884,1,LEN($H884)-4),"---*",$G884),'Question ClasseLeçonActTyprep'!$I:$L,4,0))), VLOOKUP(CONCATENATE(MID($H884,1,LEN($H884)-4),"---*",$G884),'Question ClasseLeçonActTyprep'!$I:$L,4,0), IF(NOT(ISNA(VLOOKUP(CONCATENATE(MID($H884,1,LEN($H884)-5),"----*",$G884),'Question ClasseLeçonActTyprep'!$I:$L,4,0))), VLOOKUP(CONCATENATE(MID($H884,1,LEN($H884)-6),"----*",$G884),'Question ClasseLeçonActTyprep'!$I:$L,4,0), 0))))</f>
        <v>0</v>
      </c>
      <c r="N884" s="86">
        <f t="shared" si="54"/>
        <v>0</v>
      </c>
      <c r="O884" s="93" t="str">
        <f t="shared" si="55"/>
        <v>INSERT INTO `activite_clnt` (nom, description, objectif, consigne, typrep, num_activite, fk_classe_id, fk_lesson_id, fk_natureactiv_id) VALUES ('Apprendre les notions d''unité de temps : sec, min, heure, jour, semaine, mois, année - Introduction/Initiation', 'Un exercice de type QCM', '0', '', 'Q1', '3', 'CP', 'TP', 'I');</v>
      </c>
    </row>
    <row r="885" spans="1:15" s="12" customFormat="1" ht="58" x14ac:dyDescent="0.35">
      <c r="A885" s="12" t="s">
        <v>77</v>
      </c>
      <c r="B885" s="85" t="s">
        <v>762</v>
      </c>
      <c r="C885" s="9" t="str">
        <f t="shared" si="52"/>
        <v>CP-TP</v>
      </c>
      <c r="D885" s="85" t="s">
        <v>637</v>
      </c>
      <c r="E885" s="85" t="str">
        <f>VLOOKUP(D885,'Phase apprent &amp; Nature activ'!A$11:B$14,2,0)</f>
        <v>Introduction/Initiation</v>
      </c>
      <c r="F885" s="85">
        <v>3</v>
      </c>
      <c r="G885" s="85" t="s">
        <v>953</v>
      </c>
      <c r="H885" s="85" t="str">
        <f t="shared" si="53"/>
        <v>CP-TP-I-3-Q2</v>
      </c>
      <c r="I885" s="48" t="str">
        <f>CONCATENATE(VLOOKUP(CONCATENATE(A885,"-",B885,"-",D885,"-",F885),'Activités par classe-leçon-nat'!G:H,2,0)," - ",E885)</f>
        <v>Apprendre les notions d'unité de temps : sec, min, heure, jour, semaine, mois, année - Introduction/Initiation</v>
      </c>
      <c r="J885" s="48">
        <f>VLOOKUP(CONCATENATE($A885,"-",$B885,"-",$D885,"-",$F885),'Activités par classe-leçon-nat'!G:J,3,0)</f>
        <v>0</v>
      </c>
      <c r="K885" s="48" t="str">
        <f>VLOOKUP(G885,'Type Exo'!A:C,3,0)</f>
        <v>Un exercice de type QCM (question alternative / trouver l'intrus)</v>
      </c>
      <c r="L885" s="48"/>
      <c r="M885" s="48">
        <f>IF(NOT(ISNA(VLOOKUP(CONCATENATE($H885,"-",$G885),'Question ClasseLeçonActTyprep'!$I:$L,4,0))), VLOOKUP(CONCATENATE($H885,"-",$G885),'Question ClasseLeçonActTyprep'!$I:$L,4,0), IF(NOT(ISNA(VLOOKUP(CONCATENATE(MID($H885,1,LEN($H885)-2),"--*",$G885),'Question ClasseLeçonActTyprep'!$I:$L,4,0))), VLOOKUP(CONCATENATE(MID($H885,1,LEN($H885)-2),"--*",$G885),'Question ClasseLeçonActTyprep'!$I:$L,4,0), IF(NOT(ISNA(VLOOKUP(CONCATENATE(MID($H885,1,LEN($H885)-4),"---*",$G885),'Question ClasseLeçonActTyprep'!$I:$L,4,0))), VLOOKUP(CONCATENATE(MID($H885,1,LEN($H885)-4),"---*",$G885),'Question ClasseLeçonActTyprep'!$I:$L,4,0), IF(NOT(ISNA(VLOOKUP(CONCATENATE(MID($H885,1,LEN($H885)-5),"----*",$G885),'Question ClasseLeçonActTyprep'!$I:$L,4,0))), VLOOKUP(CONCATENATE(MID($H885,1,LEN($H885)-6),"----*",$G885),'Question ClasseLeçonActTyprep'!$I:$L,4,0), 0))))</f>
        <v>0</v>
      </c>
      <c r="N885" s="86">
        <f t="shared" si="54"/>
        <v>0</v>
      </c>
      <c r="O885" s="93" t="str">
        <f t="shared" si="55"/>
        <v>INSERT INTO `activite_clnt` (nom, description, objectif, consigne, typrep, num_activite, fk_classe_id, fk_lesson_id, fk_natureactiv_id) VALUES ('Apprendre les notions d''unité de temps : sec, min, heure, jour, semaine, mois, année - Introduction/Initiation', 'Un exercice de type QCM (question alternative / trouver l''intrus)', '0', '', 'Q2', '3', 'CP', 'TP', 'I');</v>
      </c>
    </row>
    <row r="886" spans="1:15" s="12" customFormat="1" ht="43.5" x14ac:dyDescent="0.35">
      <c r="A886" s="12" t="s">
        <v>77</v>
      </c>
      <c r="B886" s="85" t="s">
        <v>762</v>
      </c>
      <c r="C886" s="9" t="str">
        <f t="shared" si="52"/>
        <v>CP-TP</v>
      </c>
      <c r="D886" s="85" t="s">
        <v>637</v>
      </c>
      <c r="E886" s="85" t="str">
        <f>VLOOKUP(D886,'Phase apprent &amp; Nature activ'!A$11:B$14,2,0)</f>
        <v>Introduction/Initiation</v>
      </c>
      <c r="F886" s="85">
        <v>3</v>
      </c>
      <c r="G886" s="85" t="s">
        <v>87</v>
      </c>
      <c r="H886" s="85" t="str">
        <f t="shared" si="53"/>
        <v>CP-TP-I-3-M</v>
      </c>
      <c r="I886" s="48" t="str">
        <f>CONCATENATE(VLOOKUP(CONCATENATE(A886,"-",B886,"-",D886,"-",F886),'Activités par classe-leçon-nat'!G:H,2,0)," - ",E886)</f>
        <v>Apprendre les notions d'unité de temps : sec, min, heure, jour, semaine, mois, année - Introduction/Initiation</v>
      </c>
      <c r="J886" s="48">
        <f>VLOOKUP(CONCATENATE($A886,"-",$B886,"-",$D886,"-",$F886),'Activités par classe-leçon-nat'!G:J,3,0)</f>
        <v>0</v>
      </c>
      <c r="K886" s="48" t="str">
        <f>VLOOKUP(G886,'Type Exo'!A:C,3,0)</f>
        <v>Un exercice de type Memory</v>
      </c>
      <c r="L886" s="48"/>
      <c r="M886" s="48">
        <f>IF(NOT(ISNA(VLOOKUP(CONCATENATE($H886,"-",$G886),'Question ClasseLeçonActTyprep'!$I:$L,4,0))), VLOOKUP(CONCATENATE($H886,"-",$G886),'Question ClasseLeçonActTyprep'!$I:$L,4,0), IF(NOT(ISNA(VLOOKUP(CONCATENATE(MID($H886,1,LEN($H886)-2),"--*",$G886),'Question ClasseLeçonActTyprep'!$I:$L,4,0))), VLOOKUP(CONCATENATE(MID($H886,1,LEN($H886)-2),"--*",$G886),'Question ClasseLeçonActTyprep'!$I:$L,4,0), IF(NOT(ISNA(VLOOKUP(CONCATENATE(MID($H886,1,LEN($H886)-4),"---*",$G886),'Question ClasseLeçonActTyprep'!$I:$L,4,0))), VLOOKUP(CONCATENATE(MID($H886,1,LEN($H886)-4),"---*",$G886),'Question ClasseLeçonActTyprep'!$I:$L,4,0), IF(NOT(ISNA(VLOOKUP(CONCATENATE(MID($H886,1,LEN($H886)-5),"----*",$G886),'Question ClasseLeçonActTyprep'!$I:$L,4,0))), VLOOKUP(CONCATENATE(MID($H886,1,LEN($H886)-6),"----*",$G886),'Question ClasseLeçonActTyprep'!$I:$L,4,0), 0))))</f>
        <v>0</v>
      </c>
      <c r="N886" s="86">
        <f t="shared" si="54"/>
        <v>0</v>
      </c>
      <c r="O886" s="93" t="str">
        <f t="shared" si="55"/>
        <v>INSERT INTO `activite_clnt` (nom, description, objectif, consigne, typrep, num_activite, fk_classe_id, fk_lesson_id, fk_natureactiv_id) VALUES ('Apprendre les notions d''unité de temps : sec, min, heure, jour, semaine, mois, année - Introduction/Initiation', 'Un exercice de type Memory', '0', '', 'M', '3', 'CP', 'TP', 'I');</v>
      </c>
    </row>
    <row r="887" spans="1:15" s="12" customFormat="1" ht="58" x14ac:dyDescent="0.35">
      <c r="A887" s="12" t="s">
        <v>77</v>
      </c>
      <c r="B887" s="85" t="s">
        <v>762</v>
      </c>
      <c r="C887" s="9" t="str">
        <f t="shared" si="52"/>
        <v>CP-TP</v>
      </c>
      <c r="D887" s="85" t="s">
        <v>637</v>
      </c>
      <c r="E887" s="85" t="str">
        <f>VLOOKUP(D887,'Phase apprent &amp; Nature activ'!A$11:B$14,2,0)</f>
        <v>Introduction/Initiation</v>
      </c>
      <c r="F887" s="85">
        <v>3</v>
      </c>
      <c r="G887" s="85" t="s">
        <v>628</v>
      </c>
      <c r="H887" s="85" t="str">
        <f t="shared" si="53"/>
        <v>CP-TP-I-3-P</v>
      </c>
      <c r="I887" s="48" t="str">
        <f>CONCATENATE(VLOOKUP(CONCATENATE(A887,"-",B887,"-",D887,"-",F887),'Activités par classe-leçon-nat'!G:H,2,0)," - ",E887)</f>
        <v>Apprendre les notions d'unité de temps : sec, min, heure, jour, semaine, mois, année - Introduction/Initiation</v>
      </c>
      <c r="J887" s="48">
        <f>VLOOKUP(CONCATENATE($A887,"-",$B887,"-",$D887,"-",$F887),'Activités par classe-leçon-nat'!G:J,3,0)</f>
        <v>0</v>
      </c>
      <c r="K887" s="48" t="str">
        <f>VLOOKUP(G887,'Type Exo'!A:C,3,0)</f>
        <v>Un exercice où il faut relier des items entre eux par paire</v>
      </c>
      <c r="L887" s="48"/>
      <c r="M887" s="48">
        <f>IF(NOT(ISNA(VLOOKUP(CONCATENATE($H887,"-",$G887),'Question ClasseLeçonActTyprep'!$I:$L,4,0))), VLOOKUP(CONCATENATE($H887,"-",$G887),'Question ClasseLeçonActTyprep'!$I:$L,4,0), IF(NOT(ISNA(VLOOKUP(CONCATENATE(MID($H887,1,LEN($H887)-2),"--*",$G887),'Question ClasseLeçonActTyprep'!$I:$L,4,0))), VLOOKUP(CONCATENATE(MID($H887,1,LEN($H887)-2),"--*",$G887),'Question ClasseLeçonActTyprep'!$I:$L,4,0), IF(NOT(ISNA(VLOOKUP(CONCATENATE(MID($H887,1,LEN($H887)-4),"---*",$G887),'Question ClasseLeçonActTyprep'!$I:$L,4,0))), VLOOKUP(CONCATENATE(MID($H887,1,LEN($H887)-4),"---*",$G887),'Question ClasseLeçonActTyprep'!$I:$L,4,0), IF(NOT(ISNA(VLOOKUP(CONCATENATE(MID($H887,1,LEN($H887)-5),"----*",$G887),'Question ClasseLeçonActTyprep'!$I:$L,4,0))), VLOOKUP(CONCATENATE(MID($H887,1,LEN($H887)-6),"----*",$G887),'Question ClasseLeçonActTyprep'!$I:$L,4,0), 0))))</f>
        <v>0</v>
      </c>
      <c r="N887" s="86">
        <f t="shared" si="54"/>
        <v>0</v>
      </c>
      <c r="O887" s="93" t="str">
        <f t="shared" si="55"/>
        <v>INSERT INTO `activite_clnt` (nom, description, objectif, consigne, typrep, num_activite, fk_classe_id, fk_lesson_id, fk_natureactiv_id) VALUES ('Apprendre les notions d''unité de temps : sec, min, heure, jour, semaine, mois, année - Introduction/Initiation', 'Un exercice où il faut relier des items entre eux par paire', '0', '', 'P', '3', 'CP', 'TP', 'I');</v>
      </c>
    </row>
    <row r="888" spans="1:15" s="12" customFormat="1" ht="43.5" x14ac:dyDescent="0.35">
      <c r="A888" s="12" t="s">
        <v>77</v>
      </c>
      <c r="B888" s="85" t="s">
        <v>762</v>
      </c>
      <c r="C888" s="9" t="str">
        <f t="shared" si="52"/>
        <v>CP-TP</v>
      </c>
      <c r="D888" s="85" t="s">
        <v>637</v>
      </c>
      <c r="E888" s="85" t="str">
        <f>VLOOKUP(D888,'Phase apprent &amp; Nature activ'!A$11:B$14,2,0)</f>
        <v>Introduction/Initiation</v>
      </c>
      <c r="F888" s="85">
        <v>3</v>
      </c>
      <c r="G888" s="85" t="s">
        <v>835</v>
      </c>
      <c r="H888" s="85" t="str">
        <f t="shared" si="53"/>
        <v>CP-TP-I-3-T</v>
      </c>
      <c r="I888" s="48" t="str">
        <f>CONCATENATE(VLOOKUP(CONCATENATE(A888,"-",B888,"-",D888,"-",F888),'Activités par classe-leçon-nat'!G:H,2,0)," - ",E888)</f>
        <v>Apprendre les notions d'unité de temps : sec, min, heure, jour, semaine, mois, année - Introduction/Initiation</v>
      </c>
      <c r="J888" s="48">
        <f>VLOOKUP(CONCATENATE($A888,"-",$B888,"-",$D888,"-",$F888),'Activités par classe-leçon-nat'!G:J,3,0)</f>
        <v>0</v>
      </c>
      <c r="K888" s="48" t="str">
        <f>VLOOKUP(G888,'Type Exo'!A:C,3,0)</f>
        <v>Un exercice à trous</v>
      </c>
      <c r="L888" s="48"/>
      <c r="M888" s="48">
        <f>IF(NOT(ISNA(VLOOKUP(CONCATENATE($H888,"-",$G888),'Question ClasseLeçonActTyprep'!$I:$L,4,0))), VLOOKUP(CONCATENATE($H888,"-",$G888),'Question ClasseLeçonActTyprep'!$I:$L,4,0), IF(NOT(ISNA(VLOOKUP(CONCATENATE(MID($H888,1,LEN($H888)-2),"--*",$G888),'Question ClasseLeçonActTyprep'!$I:$L,4,0))), VLOOKUP(CONCATENATE(MID($H888,1,LEN($H888)-2),"--*",$G888),'Question ClasseLeçonActTyprep'!$I:$L,4,0), IF(NOT(ISNA(VLOOKUP(CONCATENATE(MID($H888,1,LEN($H888)-4),"---*",$G888),'Question ClasseLeçonActTyprep'!$I:$L,4,0))), VLOOKUP(CONCATENATE(MID($H888,1,LEN($H888)-4),"---*",$G888),'Question ClasseLeçonActTyprep'!$I:$L,4,0), IF(NOT(ISNA(VLOOKUP(CONCATENATE(MID($H888,1,LEN($H888)-5),"----*",$G888),'Question ClasseLeçonActTyprep'!$I:$L,4,0))), VLOOKUP(CONCATENATE(MID($H888,1,LEN($H888)-6),"----*",$G888),'Question ClasseLeçonActTyprep'!$I:$L,4,0), 0))))</f>
        <v>0</v>
      </c>
      <c r="N888" s="86">
        <f t="shared" si="54"/>
        <v>0</v>
      </c>
      <c r="O888" s="93" t="str">
        <f t="shared" si="55"/>
        <v>INSERT INTO `activite_clnt` (nom, description, objectif, consigne, typrep, num_activite, fk_classe_id, fk_lesson_id, fk_natureactiv_id) VALUES ('Apprendre les notions d''unité de temps : sec, min, heure, jour, semaine, mois, année - Introduction/Initiation', 'Un exercice à trous', '0', '', 'T', '3', 'CP', 'TP', 'I');</v>
      </c>
    </row>
    <row r="889" spans="1:15" s="12" customFormat="1" ht="58" x14ac:dyDescent="0.35">
      <c r="A889" s="12" t="s">
        <v>77</v>
      </c>
      <c r="B889" s="85" t="s">
        <v>752</v>
      </c>
      <c r="C889" s="9" t="str">
        <f t="shared" si="52"/>
        <v>CP-LG</v>
      </c>
      <c r="D889" s="85" t="s">
        <v>637</v>
      </c>
      <c r="E889" s="85" t="str">
        <f>VLOOKUP(D889,'Phase apprent &amp; Nature activ'!A$11:B$14,2,0)</f>
        <v>Introduction/Initiation</v>
      </c>
      <c r="F889" s="85">
        <v>1</v>
      </c>
      <c r="G889" s="85" t="s">
        <v>735</v>
      </c>
      <c r="H889" s="85" t="str">
        <f t="shared" si="53"/>
        <v>CP-LG-I-1-B1</v>
      </c>
      <c r="I889" s="48" t="str">
        <f>CONCATENATE(VLOOKUP(CONCATENATE(A889,"-",B889,"-",D889,"-",F889),'Activités par classe-leçon-nat'!G:H,2,0)," - ",E889)</f>
        <v>Apprendre la notion de longueur, via la taille et la comparaison - Introduction/Initiation</v>
      </c>
      <c r="J889" s="48">
        <f>VLOOKUP(CONCATENATE($A889,"-",$B889,"-",$D889,"-",$F889),'Activités par classe-leçon-nat'!G:J,3,0)</f>
        <v>0</v>
      </c>
      <c r="K889" s="48" t="str">
        <f>VLOOKUP(G889,'Type Exo'!A:C,3,0)</f>
        <v>Exercice où il faut trouver la bonne réponse parmi 2 possibles</v>
      </c>
      <c r="L889" s="48"/>
      <c r="M889" s="48">
        <f>IF(NOT(ISNA(VLOOKUP(CONCATENATE($H889,"-",$G889),'Question ClasseLeçonActTyprep'!$I:$L,4,0))), VLOOKUP(CONCATENATE($H889,"-",$G889),'Question ClasseLeçonActTyprep'!$I:$L,4,0), IF(NOT(ISNA(VLOOKUP(CONCATENATE(MID($H889,1,LEN($H889)-2),"--*",$G889),'Question ClasseLeçonActTyprep'!$I:$L,4,0))), VLOOKUP(CONCATENATE(MID($H889,1,LEN($H889)-2),"--*",$G889),'Question ClasseLeçonActTyprep'!$I:$L,4,0), IF(NOT(ISNA(VLOOKUP(CONCATENATE(MID($H889,1,LEN($H889)-4),"---*",$G889),'Question ClasseLeçonActTyprep'!$I:$L,4,0))), VLOOKUP(CONCATENATE(MID($H889,1,LEN($H889)-4),"---*",$G889),'Question ClasseLeçonActTyprep'!$I:$L,4,0), IF(NOT(ISNA(VLOOKUP(CONCATENATE(MID($H889,1,LEN($H889)-5),"----*",$G889),'Question ClasseLeçonActTyprep'!$I:$L,4,0))), VLOOKUP(CONCATENATE(MID($H889,1,LEN($H889)-6),"----*",$G889),'Question ClasseLeçonActTyprep'!$I:$L,4,0), 0))))</f>
        <v>0</v>
      </c>
      <c r="N889" s="86">
        <f t="shared" si="54"/>
        <v>0</v>
      </c>
      <c r="O889" s="93" t="str">
        <f t="shared" si="55"/>
        <v>INSERT INTO `activite_clnt` (nom, description, objectif, consigne, typrep, num_activite, fk_classe_id, fk_lesson_id, fk_natureactiv_id) VALUES ('Apprendre la notion de longueur, via la taille et la comparaison - Introduction/Initiation', 'Exercice où il faut trouver la bonne réponse parmi 2 possibles', '0', '', 'B1', '1', 'CP', 'LG', 'I');</v>
      </c>
    </row>
    <row r="890" spans="1:15" s="12" customFormat="1" ht="58" x14ac:dyDescent="0.35">
      <c r="A890" s="12" t="s">
        <v>77</v>
      </c>
      <c r="B890" s="85" t="s">
        <v>752</v>
      </c>
      <c r="C890" s="9" t="str">
        <f t="shared" si="52"/>
        <v>CP-LG</v>
      </c>
      <c r="D890" s="85" t="s">
        <v>637</v>
      </c>
      <c r="E890" s="85" t="str">
        <f>VLOOKUP(D890,'Phase apprent &amp; Nature activ'!A$11:B$14,2,0)</f>
        <v>Introduction/Initiation</v>
      </c>
      <c r="F890" s="85">
        <v>1</v>
      </c>
      <c r="G890" s="85" t="s">
        <v>951</v>
      </c>
      <c r="H890" s="85" t="str">
        <f t="shared" si="53"/>
        <v>CP-LG-I-1-B2</v>
      </c>
      <c r="I890" s="48" t="str">
        <f>CONCATENATE(VLOOKUP(CONCATENATE(A890,"-",B890,"-",D890,"-",F890),'Activités par classe-leçon-nat'!G:H,2,0)," - ",E890)</f>
        <v>Apprendre la notion de longueur, via la taille et la comparaison - Introduction/Initiation</v>
      </c>
      <c r="J890" s="48">
        <f>VLOOKUP(CONCATENATE($A890,"-",$B890,"-",$D890,"-",$F890),'Activités par classe-leçon-nat'!G:J,3,0)</f>
        <v>0</v>
      </c>
      <c r="K890" s="48" t="str">
        <f>VLOOKUP(G890,'Type Exo'!A:C,3,0)</f>
        <v>Exercice où il faut trouver la bonne réponse parmi 2 possibles (question alternative)</v>
      </c>
      <c r="L890" s="48"/>
      <c r="M890" s="48">
        <f>IF(NOT(ISNA(VLOOKUP(CONCATENATE($H890,"-",$G890),'Question ClasseLeçonActTyprep'!$I:$L,4,0))), VLOOKUP(CONCATENATE($H890,"-",$G890),'Question ClasseLeçonActTyprep'!$I:$L,4,0), IF(NOT(ISNA(VLOOKUP(CONCATENATE(MID($H890,1,LEN($H890)-2),"--*",$G890),'Question ClasseLeçonActTyprep'!$I:$L,4,0))), VLOOKUP(CONCATENATE(MID($H890,1,LEN($H890)-2),"--*",$G890),'Question ClasseLeçonActTyprep'!$I:$L,4,0), IF(NOT(ISNA(VLOOKUP(CONCATENATE(MID($H890,1,LEN($H890)-4),"---*",$G890),'Question ClasseLeçonActTyprep'!$I:$L,4,0))), VLOOKUP(CONCATENATE(MID($H890,1,LEN($H890)-4),"---*",$G890),'Question ClasseLeçonActTyprep'!$I:$L,4,0), IF(NOT(ISNA(VLOOKUP(CONCATENATE(MID($H890,1,LEN($H890)-5),"----*",$G890),'Question ClasseLeçonActTyprep'!$I:$L,4,0))), VLOOKUP(CONCATENATE(MID($H890,1,LEN($H890)-6),"----*",$G890),'Question ClasseLeçonActTyprep'!$I:$L,4,0), 0))))</f>
        <v>0</v>
      </c>
      <c r="N890" s="86">
        <f t="shared" si="54"/>
        <v>0</v>
      </c>
      <c r="O890" s="93" t="str">
        <f t="shared" si="55"/>
        <v>INSERT INTO `activite_clnt` (nom, description, objectif, consigne, typrep, num_activite, fk_classe_id, fk_lesson_id, fk_natureactiv_id) VALUES ('Apprendre la notion de longueur, via la taille et la comparaison - Introduction/Initiation', 'Exercice où il faut trouver la bonne réponse parmi 2 possibles (question alternative)', '0', '', 'B2', '1', 'CP', 'LG', 'I');</v>
      </c>
    </row>
    <row r="891" spans="1:15" s="12" customFormat="1" ht="43.5" x14ac:dyDescent="0.35">
      <c r="A891" s="12" t="s">
        <v>77</v>
      </c>
      <c r="B891" s="85" t="s">
        <v>752</v>
      </c>
      <c r="C891" s="9" t="str">
        <f t="shared" si="52"/>
        <v>CP-LG</v>
      </c>
      <c r="D891" s="85" t="s">
        <v>637</v>
      </c>
      <c r="E891" s="85" t="str">
        <f>VLOOKUP(D891,'Phase apprent &amp; Nature activ'!A$11:B$14,2,0)</f>
        <v>Introduction/Initiation</v>
      </c>
      <c r="F891" s="85">
        <v>1</v>
      </c>
      <c r="G891" s="85" t="s">
        <v>952</v>
      </c>
      <c r="H891" s="85" t="str">
        <f t="shared" si="53"/>
        <v>CP-LG-I-1-Q1</v>
      </c>
      <c r="I891" s="48" t="str">
        <f>CONCATENATE(VLOOKUP(CONCATENATE(A891,"-",B891,"-",D891,"-",F891),'Activités par classe-leçon-nat'!G:H,2,0)," - ",E891)</f>
        <v>Apprendre la notion de longueur, via la taille et la comparaison - Introduction/Initiation</v>
      </c>
      <c r="J891" s="48">
        <f>VLOOKUP(CONCATENATE($A891,"-",$B891,"-",$D891,"-",$F891),'Activités par classe-leçon-nat'!G:J,3,0)</f>
        <v>0</v>
      </c>
      <c r="K891" s="48" t="str">
        <f>VLOOKUP(G891,'Type Exo'!A:C,3,0)</f>
        <v>Un exercice de type QCM</v>
      </c>
      <c r="L891" s="48"/>
      <c r="M891" s="48">
        <f>IF(NOT(ISNA(VLOOKUP(CONCATENATE($H891,"-",$G891),'Question ClasseLeçonActTyprep'!$I:$L,4,0))), VLOOKUP(CONCATENATE($H891,"-",$G891),'Question ClasseLeçonActTyprep'!$I:$L,4,0), IF(NOT(ISNA(VLOOKUP(CONCATENATE(MID($H891,1,LEN($H891)-2),"--*",$G891),'Question ClasseLeçonActTyprep'!$I:$L,4,0))), VLOOKUP(CONCATENATE(MID($H891,1,LEN($H891)-2),"--*",$G891),'Question ClasseLeçonActTyprep'!$I:$L,4,0), IF(NOT(ISNA(VLOOKUP(CONCATENATE(MID($H891,1,LEN($H891)-4),"---*",$G891),'Question ClasseLeçonActTyprep'!$I:$L,4,0))), VLOOKUP(CONCATENATE(MID($H891,1,LEN($H891)-4),"---*",$G891),'Question ClasseLeçonActTyprep'!$I:$L,4,0), IF(NOT(ISNA(VLOOKUP(CONCATENATE(MID($H891,1,LEN($H891)-5),"----*",$G891),'Question ClasseLeçonActTyprep'!$I:$L,4,0))), VLOOKUP(CONCATENATE(MID($H891,1,LEN($H891)-6),"----*",$G891),'Question ClasseLeçonActTyprep'!$I:$L,4,0), 0))))</f>
        <v>0</v>
      </c>
      <c r="N891" s="86">
        <f t="shared" si="54"/>
        <v>0</v>
      </c>
      <c r="O891" s="93" t="str">
        <f t="shared" si="55"/>
        <v>INSERT INTO `activite_clnt` (nom, description, objectif, consigne, typrep, num_activite, fk_classe_id, fk_lesson_id, fk_natureactiv_id) VALUES ('Apprendre la notion de longueur, via la taille et la comparaison - Introduction/Initiation', 'Un exercice de type QCM', '0', '', 'Q1', '1', 'CP', 'LG', 'I');</v>
      </c>
    </row>
    <row r="892" spans="1:15" s="12" customFormat="1" ht="58" x14ac:dyDescent="0.35">
      <c r="A892" s="12" t="s">
        <v>77</v>
      </c>
      <c r="B892" s="85" t="s">
        <v>752</v>
      </c>
      <c r="C892" s="9" t="str">
        <f t="shared" si="52"/>
        <v>CP-LG</v>
      </c>
      <c r="D892" s="85" t="s">
        <v>637</v>
      </c>
      <c r="E892" s="85" t="str">
        <f>VLOOKUP(D892,'Phase apprent &amp; Nature activ'!A$11:B$14,2,0)</f>
        <v>Introduction/Initiation</v>
      </c>
      <c r="F892" s="85">
        <v>1</v>
      </c>
      <c r="G892" s="85" t="s">
        <v>953</v>
      </c>
      <c r="H892" s="85" t="str">
        <f t="shared" si="53"/>
        <v>CP-LG-I-1-Q2</v>
      </c>
      <c r="I892" s="48" t="str">
        <f>CONCATENATE(VLOOKUP(CONCATENATE(A892,"-",B892,"-",D892,"-",F892),'Activités par classe-leçon-nat'!G:H,2,0)," - ",E892)</f>
        <v>Apprendre la notion de longueur, via la taille et la comparaison - Introduction/Initiation</v>
      </c>
      <c r="J892" s="48">
        <f>VLOOKUP(CONCATENATE($A892,"-",$B892,"-",$D892,"-",$F892),'Activités par classe-leçon-nat'!G:J,3,0)</f>
        <v>0</v>
      </c>
      <c r="K892" s="48" t="str">
        <f>VLOOKUP(G892,'Type Exo'!A:C,3,0)</f>
        <v>Un exercice de type QCM (question alternative / trouver l'intrus)</v>
      </c>
      <c r="L892" s="48"/>
      <c r="M892" s="48">
        <f>IF(NOT(ISNA(VLOOKUP(CONCATENATE($H892,"-",$G892),'Question ClasseLeçonActTyprep'!$I:$L,4,0))), VLOOKUP(CONCATENATE($H892,"-",$G892),'Question ClasseLeçonActTyprep'!$I:$L,4,0), IF(NOT(ISNA(VLOOKUP(CONCATENATE(MID($H892,1,LEN($H892)-2),"--*",$G892),'Question ClasseLeçonActTyprep'!$I:$L,4,0))), VLOOKUP(CONCATENATE(MID($H892,1,LEN($H892)-2),"--*",$G892),'Question ClasseLeçonActTyprep'!$I:$L,4,0), IF(NOT(ISNA(VLOOKUP(CONCATENATE(MID($H892,1,LEN($H892)-4),"---*",$G892),'Question ClasseLeçonActTyprep'!$I:$L,4,0))), VLOOKUP(CONCATENATE(MID($H892,1,LEN($H892)-4),"---*",$G892),'Question ClasseLeçonActTyprep'!$I:$L,4,0), IF(NOT(ISNA(VLOOKUP(CONCATENATE(MID($H892,1,LEN($H892)-5),"----*",$G892),'Question ClasseLeçonActTyprep'!$I:$L,4,0))), VLOOKUP(CONCATENATE(MID($H892,1,LEN($H892)-6),"----*",$G892),'Question ClasseLeçonActTyprep'!$I:$L,4,0), 0))))</f>
        <v>0</v>
      </c>
      <c r="N892" s="86">
        <f t="shared" si="54"/>
        <v>0</v>
      </c>
      <c r="O892" s="93" t="str">
        <f t="shared" si="55"/>
        <v>INSERT INTO `activite_clnt` (nom, description, objectif, consigne, typrep, num_activite, fk_classe_id, fk_lesson_id, fk_natureactiv_id) VALUES ('Apprendre la notion de longueur, via la taille et la comparaison - Introduction/Initiation', 'Un exercice de type QCM (question alternative / trouver l''intrus)', '0', '', 'Q2', '1', 'CP', 'LG', 'I');</v>
      </c>
    </row>
    <row r="893" spans="1:15" s="12" customFormat="1" ht="43.5" x14ac:dyDescent="0.35">
      <c r="A893" s="12" t="s">
        <v>77</v>
      </c>
      <c r="B893" s="85" t="s">
        <v>752</v>
      </c>
      <c r="C893" s="9" t="str">
        <f t="shared" si="52"/>
        <v>CP-LG</v>
      </c>
      <c r="D893" s="85" t="s">
        <v>637</v>
      </c>
      <c r="E893" s="85" t="str">
        <f>VLOOKUP(D893,'Phase apprent &amp; Nature activ'!A$11:B$14,2,0)</f>
        <v>Introduction/Initiation</v>
      </c>
      <c r="F893" s="85">
        <v>1</v>
      </c>
      <c r="G893" s="85" t="s">
        <v>87</v>
      </c>
      <c r="H893" s="85" t="str">
        <f t="shared" si="53"/>
        <v>CP-LG-I-1-M</v>
      </c>
      <c r="I893" s="48" t="str">
        <f>CONCATENATE(VLOOKUP(CONCATENATE(A893,"-",B893,"-",D893,"-",F893),'Activités par classe-leçon-nat'!G:H,2,0)," - ",E893)</f>
        <v>Apprendre la notion de longueur, via la taille et la comparaison - Introduction/Initiation</v>
      </c>
      <c r="J893" s="48">
        <f>VLOOKUP(CONCATENATE($A893,"-",$B893,"-",$D893,"-",$F893),'Activités par classe-leçon-nat'!G:J,3,0)</f>
        <v>0</v>
      </c>
      <c r="K893" s="48" t="str">
        <f>VLOOKUP(G893,'Type Exo'!A:C,3,0)</f>
        <v>Un exercice de type Memory</v>
      </c>
      <c r="L893" s="48"/>
      <c r="M893" s="48">
        <f>IF(NOT(ISNA(VLOOKUP(CONCATENATE($H893,"-",$G893),'Question ClasseLeçonActTyprep'!$I:$L,4,0))), VLOOKUP(CONCATENATE($H893,"-",$G893),'Question ClasseLeçonActTyprep'!$I:$L,4,0), IF(NOT(ISNA(VLOOKUP(CONCATENATE(MID($H893,1,LEN($H893)-2),"--*",$G893),'Question ClasseLeçonActTyprep'!$I:$L,4,0))), VLOOKUP(CONCATENATE(MID($H893,1,LEN($H893)-2),"--*",$G893),'Question ClasseLeçonActTyprep'!$I:$L,4,0), IF(NOT(ISNA(VLOOKUP(CONCATENATE(MID($H893,1,LEN($H893)-4),"---*",$G893),'Question ClasseLeçonActTyprep'!$I:$L,4,0))), VLOOKUP(CONCATENATE(MID($H893,1,LEN($H893)-4),"---*",$G893),'Question ClasseLeçonActTyprep'!$I:$L,4,0), IF(NOT(ISNA(VLOOKUP(CONCATENATE(MID($H893,1,LEN($H893)-5),"----*",$G893),'Question ClasseLeçonActTyprep'!$I:$L,4,0))), VLOOKUP(CONCATENATE(MID($H893,1,LEN($H893)-6),"----*",$G893),'Question ClasseLeçonActTyprep'!$I:$L,4,0), 0))))</f>
        <v>0</v>
      </c>
      <c r="N893" s="86">
        <f t="shared" si="54"/>
        <v>0</v>
      </c>
      <c r="O893" s="93" t="str">
        <f t="shared" si="55"/>
        <v>INSERT INTO `activite_clnt` (nom, description, objectif, consigne, typrep, num_activite, fk_classe_id, fk_lesson_id, fk_natureactiv_id) VALUES ('Apprendre la notion de longueur, via la taille et la comparaison - Introduction/Initiation', 'Un exercice de type Memory', '0', '', 'M', '1', 'CP', 'LG', 'I');</v>
      </c>
    </row>
    <row r="894" spans="1:15" s="12" customFormat="1" ht="43.5" x14ac:dyDescent="0.35">
      <c r="A894" s="12" t="s">
        <v>77</v>
      </c>
      <c r="B894" s="85" t="s">
        <v>752</v>
      </c>
      <c r="C894" s="9" t="str">
        <f t="shared" si="52"/>
        <v>CP-LG</v>
      </c>
      <c r="D894" s="85" t="s">
        <v>637</v>
      </c>
      <c r="E894" s="85" t="str">
        <f>VLOOKUP(D894,'Phase apprent &amp; Nature activ'!A$11:B$14,2,0)</f>
        <v>Introduction/Initiation</v>
      </c>
      <c r="F894" s="85">
        <v>1</v>
      </c>
      <c r="G894" s="85" t="s">
        <v>628</v>
      </c>
      <c r="H894" s="85" t="str">
        <f t="shared" si="53"/>
        <v>CP-LG-I-1-P</v>
      </c>
      <c r="I894" s="48" t="str">
        <f>CONCATENATE(VLOOKUP(CONCATENATE(A894,"-",B894,"-",D894,"-",F894),'Activités par classe-leçon-nat'!G:H,2,0)," - ",E894)</f>
        <v>Apprendre la notion de longueur, via la taille et la comparaison - Introduction/Initiation</v>
      </c>
      <c r="J894" s="48">
        <f>VLOOKUP(CONCATENATE($A894,"-",$B894,"-",$D894,"-",$F894),'Activités par classe-leçon-nat'!G:J,3,0)</f>
        <v>0</v>
      </c>
      <c r="K894" s="48" t="str">
        <f>VLOOKUP(G894,'Type Exo'!A:C,3,0)</f>
        <v>Un exercice où il faut relier des items entre eux par paire</v>
      </c>
      <c r="L894" s="48"/>
      <c r="M894" s="48">
        <f>IF(NOT(ISNA(VLOOKUP(CONCATENATE($H894,"-",$G894),'Question ClasseLeçonActTyprep'!$I:$L,4,0))), VLOOKUP(CONCATENATE($H894,"-",$G894),'Question ClasseLeçonActTyprep'!$I:$L,4,0), IF(NOT(ISNA(VLOOKUP(CONCATENATE(MID($H894,1,LEN($H894)-2),"--*",$G894),'Question ClasseLeçonActTyprep'!$I:$L,4,0))), VLOOKUP(CONCATENATE(MID($H894,1,LEN($H894)-2),"--*",$G894),'Question ClasseLeçonActTyprep'!$I:$L,4,0), IF(NOT(ISNA(VLOOKUP(CONCATENATE(MID($H894,1,LEN($H894)-4),"---*",$G894),'Question ClasseLeçonActTyprep'!$I:$L,4,0))), VLOOKUP(CONCATENATE(MID($H894,1,LEN($H894)-4),"---*",$G894),'Question ClasseLeçonActTyprep'!$I:$L,4,0), IF(NOT(ISNA(VLOOKUP(CONCATENATE(MID($H894,1,LEN($H894)-5),"----*",$G894),'Question ClasseLeçonActTyprep'!$I:$L,4,0))), VLOOKUP(CONCATENATE(MID($H894,1,LEN($H894)-6),"----*",$G894),'Question ClasseLeçonActTyprep'!$I:$L,4,0), 0))))</f>
        <v>0</v>
      </c>
      <c r="N894" s="86">
        <f t="shared" si="54"/>
        <v>0</v>
      </c>
      <c r="O894" s="93" t="str">
        <f t="shared" si="55"/>
        <v>INSERT INTO `activite_clnt` (nom, description, objectif, consigne, typrep, num_activite, fk_classe_id, fk_lesson_id, fk_natureactiv_id) VALUES ('Apprendre la notion de longueur, via la taille et la comparaison - Introduction/Initiation', 'Un exercice où il faut relier des items entre eux par paire', '0', '', 'P', '1', 'CP', 'LG', 'I');</v>
      </c>
    </row>
    <row r="895" spans="1:15" s="12" customFormat="1" ht="43.5" x14ac:dyDescent="0.35">
      <c r="A895" s="12" t="s">
        <v>77</v>
      </c>
      <c r="B895" s="85" t="s">
        <v>752</v>
      </c>
      <c r="C895" s="9" t="str">
        <f t="shared" si="52"/>
        <v>CP-LG</v>
      </c>
      <c r="D895" s="85" t="s">
        <v>637</v>
      </c>
      <c r="E895" s="85" t="str">
        <f>VLOOKUP(D895,'Phase apprent &amp; Nature activ'!A$11:B$14,2,0)</f>
        <v>Introduction/Initiation</v>
      </c>
      <c r="F895" s="85">
        <v>1</v>
      </c>
      <c r="G895" s="85" t="s">
        <v>835</v>
      </c>
      <c r="H895" s="85" t="str">
        <f t="shared" si="53"/>
        <v>CP-LG-I-1-T</v>
      </c>
      <c r="I895" s="48" t="str">
        <f>CONCATENATE(VLOOKUP(CONCATENATE(A895,"-",B895,"-",D895,"-",F895),'Activités par classe-leçon-nat'!G:H,2,0)," - ",E895)</f>
        <v>Apprendre la notion de longueur, via la taille et la comparaison - Introduction/Initiation</v>
      </c>
      <c r="J895" s="48">
        <f>VLOOKUP(CONCATENATE($A895,"-",$B895,"-",$D895,"-",$F895),'Activités par classe-leçon-nat'!G:J,3,0)</f>
        <v>0</v>
      </c>
      <c r="K895" s="48" t="str">
        <f>VLOOKUP(G895,'Type Exo'!A:C,3,0)</f>
        <v>Un exercice à trous</v>
      </c>
      <c r="L895" s="48"/>
      <c r="M895" s="48">
        <f>IF(NOT(ISNA(VLOOKUP(CONCATENATE($H895,"-",$G895),'Question ClasseLeçonActTyprep'!$I:$L,4,0))), VLOOKUP(CONCATENATE($H895,"-",$G895),'Question ClasseLeçonActTyprep'!$I:$L,4,0), IF(NOT(ISNA(VLOOKUP(CONCATENATE(MID($H895,1,LEN($H895)-2),"--*",$G895),'Question ClasseLeçonActTyprep'!$I:$L,4,0))), VLOOKUP(CONCATENATE(MID($H895,1,LEN($H895)-2),"--*",$G895),'Question ClasseLeçonActTyprep'!$I:$L,4,0), IF(NOT(ISNA(VLOOKUP(CONCATENATE(MID($H895,1,LEN($H895)-4),"---*",$G895),'Question ClasseLeçonActTyprep'!$I:$L,4,0))), VLOOKUP(CONCATENATE(MID($H895,1,LEN($H895)-4),"---*",$G895),'Question ClasseLeçonActTyprep'!$I:$L,4,0), IF(NOT(ISNA(VLOOKUP(CONCATENATE(MID($H895,1,LEN($H895)-5),"----*",$G895),'Question ClasseLeçonActTyprep'!$I:$L,4,0))), VLOOKUP(CONCATENATE(MID($H895,1,LEN($H895)-6),"----*",$G895),'Question ClasseLeçonActTyprep'!$I:$L,4,0), 0))))</f>
        <v>0</v>
      </c>
      <c r="N895" s="86">
        <f t="shared" si="54"/>
        <v>0</v>
      </c>
      <c r="O895" s="93" t="str">
        <f t="shared" si="55"/>
        <v>INSERT INTO `activite_clnt` (nom, description, objectif, consigne, typrep, num_activite, fk_classe_id, fk_lesson_id, fk_natureactiv_id) VALUES ('Apprendre la notion de longueur, via la taille et la comparaison - Introduction/Initiation', 'Un exercice à trous', '0', '', 'T', '1', 'CP', 'LG', 'I');</v>
      </c>
    </row>
    <row r="896" spans="1:15" s="12" customFormat="1" ht="87" x14ac:dyDescent="0.35">
      <c r="A896" s="12" t="s">
        <v>77</v>
      </c>
      <c r="B896" s="85" t="s">
        <v>758</v>
      </c>
      <c r="C896" s="9" t="str">
        <f t="shared" si="52"/>
        <v>CP-PD</v>
      </c>
      <c r="D896" s="85" t="s">
        <v>637</v>
      </c>
      <c r="E896" s="85" t="str">
        <f>VLOOKUP(D896,'Phase apprent &amp; Nature activ'!A$11:B$14,2,0)</f>
        <v>Introduction/Initiation</v>
      </c>
      <c r="F896" s="85">
        <v>1</v>
      </c>
      <c r="G896" s="85" t="s">
        <v>735</v>
      </c>
      <c r="H896" s="85" t="str">
        <f t="shared" si="53"/>
        <v>CP-PD-I-1-B1</v>
      </c>
      <c r="I896" s="48" t="str">
        <f>CONCATENATE(VLOOKUP(CONCATENATE(A896,"-",B896,"-",D896,"-",F896),'Activités par classe-leçon-nat'!G:H,2,0)," - ",E896)</f>
        <v>Apprendre la notion de poids, avec des exemples usuels - Introduction/Initiation</v>
      </c>
      <c r="J896" s="48" t="str">
        <f>VLOOKUP(CONCATENATE($A896,"-",$B896,"-",$D896,"-",$F896),'Activités par classe-leçon-nat'!G:J,3,0)</f>
        <v>Apprendre la notion de poids, avec des exemples usuels : poids d'une baguette de pain, d'une pomme, d'un sac d'école, d'un livre, d'un ordinateur, d'un téléphone, d'un enfant, d'un adulte, d'un cheval, d'une vache, d'une voiture</v>
      </c>
      <c r="K896" s="48" t="str">
        <f>VLOOKUP(G896,'Type Exo'!A:C,3,0)</f>
        <v>Exercice où il faut trouver la bonne réponse parmi 2 possibles</v>
      </c>
      <c r="L896" s="48"/>
      <c r="M896" s="48">
        <f>IF(NOT(ISNA(VLOOKUP(CONCATENATE($H896,"-",$G896),'Question ClasseLeçonActTyprep'!$I:$L,4,0))), VLOOKUP(CONCATENATE($H896,"-",$G896),'Question ClasseLeçonActTyprep'!$I:$L,4,0), IF(NOT(ISNA(VLOOKUP(CONCATENATE(MID($H896,1,LEN($H896)-2),"--*",$G896),'Question ClasseLeçonActTyprep'!$I:$L,4,0))), VLOOKUP(CONCATENATE(MID($H896,1,LEN($H896)-2),"--*",$G896),'Question ClasseLeçonActTyprep'!$I:$L,4,0), IF(NOT(ISNA(VLOOKUP(CONCATENATE(MID($H896,1,LEN($H896)-4),"---*",$G896),'Question ClasseLeçonActTyprep'!$I:$L,4,0))), VLOOKUP(CONCATENATE(MID($H896,1,LEN($H896)-4),"---*",$G896),'Question ClasseLeçonActTyprep'!$I:$L,4,0), IF(NOT(ISNA(VLOOKUP(CONCATENATE(MID($H896,1,LEN($H896)-5),"----*",$G896),'Question ClasseLeçonActTyprep'!$I:$L,4,0))), VLOOKUP(CONCATENATE(MID($H896,1,LEN($H896)-6),"----*",$G896),'Question ClasseLeçonActTyprep'!$I:$L,4,0), 0))))</f>
        <v>0</v>
      </c>
      <c r="N896" s="86">
        <f t="shared" si="54"/>
        <v>0</v>
      </c>
      <c r="O896" s="93" t="str">
        <f t="shared" si="55"/>
        <v>INSERT INTO `activite_clnt` (nom, description, objectif, consigne, typrep, num_activite, fk_classe_id, fk_lesson_id, fk_natureactiv_id) VALUES ('Apprendre la notion de poids, avec des exemples usuels - Introduction/Initiation', 'Exercice où il faut trouver la bonne réponse parmi 2 possibles', 'Apprendre la notion de poids, avec des exemples usuels : poids d''une baguette de pain, d''une pomme, d''un sac d''école, d''un livre, d''un ordinateur, d''un téléphone, d''un enfant, d''un adulte, d''un cheval, d''une vache, d''une voiture', '', 'B1', '1', 'CP', 'PD', 'I');</v>
      </c>
    </row>
    <row r="897" spans="1:15" s="12" customFormat="1" ht="87" x14ac:dyDescent="0.35">
      <c r="A897" s="12" t="s">
        <v>77</v>
      </c>
      <c r="B897" s="85" t="s">
        <v>758</v>
      </c>
      <c r="C897" s="9" t="str">
        <f t="shared" si="52"/>
        <v>CP-PD</v>
      </c>
      <c r="D897" s="85" t="s">
        <v>637</v>
      </c>
      <c r="E897" s="85" t="str">
        <f>VLOOKUP(D897,'Phase apprent &amp; Nature activ'!A$11:B$14,2,0)</f>
        <v>Introduction/Initiation</v>
      </c>
      <c r="F897" s="85">
        <v>1</v>
      </c>
      <c r="G897" s="85" t="s">
        <v>951</v>
      </c>
      <c r="H897" s="85" t="str">
        <f t="shared" si="53"/>
        <v>CP-PD-I-1-B2</v>
      </c>
      <c r="I897" s="48" t="str">
        <f>CONCATENATE(VLOOKUP(CONCATENATE(A897,"-",B897,"-",D897,"-",F897),'Activités par classe-leçon-nat'!G:H,2,0)," - ",E897)</f>
        <v>Apprendre la notion de poids, avec des exemples usuels - Introduction/Initiation</v>
      </c>
      <c r="J897" s="48" t="str">
        <f>VLOOKUP(CONCATENATE($A897,"-",$B897,"-",$D897,"-",$F897),'Activités par classe-leçon-nat'!G:J,3,0)</f>
        <v>Apprendre la notion de poids, avec des exemples usuels : poids d'une baguette de pain, d'une pomme, d'un sac d'école, d'un livre, d'un ordinateur, d'un téléphone, d'un enfant, d'un adulte, d'un cheval, d'une vache, d'une voiture</v>
      </c>
      <c r="K897" s="48" t="str">
        <f>VLOOKUP(G897,'Type Exo'!A:C,3,0)</f>
        <v>Exercice où il faut trouver la bonne réponse parmi 2 possibles (question alternative)</v>
      </c>
      <c r="L897" s="48"/>
      <c r="M897" s="48">
        <f>IF(NOT(ISNA(VLOOKUP(CONCATENATE($H897,"-",$G897),'Question ClasseLeçonActTyprep'!$I:$L,4,0))), VLOOKUP(CONCATENATE($H897,"-",$G897),'Question ClasseLeçonActTyprep'!$I:$L,4,0), IF(NOT(ISNA(VLOOKUP(CONCATENATE(MID($H897,1,LEN($H897)-2),"--*",$G897),'Question ClasseLeçonActTyprep'!$I:$L,4,0))), VLOOKUP(CONCATENATE(MID($H897,1,LEN($H897)-2),"--*",$G897),'Question ClasseLeçonActTyprep'!$I:$L,4,0), IF(NOT(ISNA(VLOOKUP(CONCATENATE(MID($H897,1,LEN($H897)-4),"---*",$G897),'Question ClasseLeçonActTyprep'!$I:$L,4,0))), VLOOKUP(CONCATENATE(MID($H897,1,LEN($H897)-4),"---*",$G897),'Question ClasseLeçonActTyprep'!$I:$L,4,0), IF(NOT(ISNA(VLOOKUP(CONCATENATE(MID($H897,1,LEN($H897)-5),"----*",$G897),'Question ClasseLeçonActTyprep'!$I:$L,4,0))), VLOOKUP(CONCATENATE(MID($H897,1,LEN($H897)-6),"----*",$G897),'Question ClasseLeçonActTyprep'!$I:$L,4,0), 0))))</f>
        <v>0</v>
      </c>
      <c r="N897" s="86">
        <f t="shared" si="54"/>
        <v>0</v>
      </c>
      <c r="O897" s="93" t="str">
        <f t="shared" si="55"/>
        <v>INSERT INTO `activite_clnt` (nom, description, objectif, consigne, typrep, num_activite, fk_classe_id, fk_lesson_id, fk_natureactiv_id) VALUES ('Apprendre la notion de poids, avec des exemples usuels - Introduction/Initiation', 'Exercice où il faut trouver la bonne réponse parmi 2 possibles (question alternative)', 'Apprendre la notion de poids, avec des exemples usuels : poids d''une baguette de pain, d''une pomme, d''un sac d''école, d''un livre, d''un ordinateur, d''un téléphone, d''un enfant, d''un adulte, d''un cheval, d''une vache, d''une voiture', '', 'B2', '1', 'CP', 'PD', 'I');</v>
      </c>
    </row>
    <row r="898" spans="1:15" s="12" customFormat="1" ht="72.5" x14ac:dyDescent="0.35">
      <c r="A898" s="12" t="s">
        <v>77</v>
      </c>
      <c r="B898" s="85" t="s">
        <v>758</v>
      </c>
      <c r="C898" s="9" t="str">
        <f t="shared" ref="C898:C902" si="56">CONCATENATE(A898,"-",B898)</f>
        <v>CP-PD</v>
      </c>
      <c r="D898" s="85" t="s">
        <v>637</v>
      </c>
      <c r="E898" s="85" t="str">
        <f>VLOOKUP(D898,'Phase apprent &amp; Nature activ'!A$11:B$14,2,0)</f>
        <v>Introduction/Initiation</v>
      </c>
      <c r="F898" s="85">
        <v>1</v>
      </c>
      <c r="G898" s="85" t="s">
        <v>952</v>
      </c>
      <c r="H898" s="85" t="str">
        <f t="shared" ref="H898:H923" si="57">CONCATENATE($A898,"-",$B898,"-",$D898,"-",$F898,"-",G898)</f>
        <v>CP-PD-I-1-Q1</v>
      </c>
      <c r="I898" s="48" t="str">
        <f>CONCATENATE(VLOOKUP(CONCATENATE(A898,"-",B898,"-",D898,"-",F898),'Activités par classe-leçon-nat'!G:H,2,0)," - ",E898)</f>
        <v>Apprendre la notion de poids, avec des exemples usuels - Introduction/Initiation</v>
      </c>
      <c r="J898" s="48" t="str">
        <f>VLOOKUP(CONCATENATE($A898,"-",$B898,"-",$D898,"-",$F898),'Activités par classe-leçon-nat'!G:J,3,0)</f>
        <v>Apprendre la notion de poids, avec des exemples usuels : poids d'une baguette de pain, d'une pomme, d'un sac d'école, d'un livre, d'un ordinateur, d'un téléphone, d'un enfant, d'un adulte, d'un cheval, d'une vache, d'une voiture</v>
      </c>
      <c r="K898" s="48" t="str">
        <f>VLOOKUP(G898,'Type Exo'!A:C,3,0)</f>
        <v>Un exercice de type QCM</v>
      </c>
      <c r="L898" s="48"/>
      <c r="M898" s="48">
        <f>IF(NOT(ISNA(VLOOKUP(CONCATENATE($H898,"-",$G898),'Question ClasseLeçonActTyprep'!$I:$L,4,0))), VLOOKUP(CONCATENATE($H898,"-",$G898),'Question ClasseLeçonActTyprep'!$I:$L,4,0), IF(NOT(ISNA(VLOOKUP(CONCATENATE(MID($H898,1,LEN($H898)-2),"--*",$G898),'Question ClasseLeçonActTyprep'!$I:$L,4,0))), VLOOKUP(CONCATENATE(MID($H898,1,LEN($H898)-2),"--*",$G898),'Question ClasseLeçonActTyprep'!$I:$L,4,0), IF(NOT(ISNA(VLOOKUP(CONCATENATE(MID($H898,1,LEN($H898)-4),"---*",$G898),'Question ClasseLeçonActTyprep'!$I:$L,4,0))), VLOOKUP(CONCATENATE(MID($H898,1,LEN($H898)-4),"---*",$G898),'Question ClasseLeçonActTyprep'!$I:$L,4,0), IF(NOT(ISNA(VLOOKUP(CONCATENATE(MID($H898,1,LEN($H898)-5),"----*",$G898),'Question ClasseLeçonActTyprep'!$I:$L,4,0))), VLOOKUP(CONCATENATE(MID($H898,1,LEN($H898)-6),"----*",$G898),'Question ClasseLeçonActTyprep'!$I:$L,4,0), 0))))</f>
        <v>0</v>
      </c>
      <c r="N898" s="86">
        <f t="shared" ref="N898:N923" si="58">IF(L898&lt;&gt;"",L898,M898)</f>
        <v>0</v>
      </c>
      <c r="O898" s="93" t="str">
        <f t="shared" ref="O898:O923" si="59">CONCATENATE("INSERT INTO `activite_clnt` (nom, description, objectif, consigne, typrep, num_activite, fk_classe_id, fk_lesson_id, fk_natureactiv_id) VALUES ('",SUBSTITUTE(I898,"'","''"),"', '",SUBSTITUTE(K898,"'","''"),"', '",SUBSTITUTE(J898,"'","''"),"', '",SUBSTITUTE(L898,"'","''"),"', '",G898,"', '",F898,"', '",A898,"', '",B898,"', '",D898,"');")</f>
        <v>INSERT INTO `activite_clnt` (nom, description, objectif, consigne, typrep, num_activite, fk_classe_id, fk_lesson_id, fk_natureactiv_id) VALUES ('Apprendre la notion de poids, avec des exemples usuels - Introduction/Initiation', 'Un exercice de type QCM', 'Apprendre la notion de poids, avec des exemples usuels : poids d''une baguette de pain, d''une pomme, d''un sac d''école, d''un livre, d''un ordinateur, d''un téléphone, d''un enfant, d''un adulte, d''un cheval, d''une vache, d''une voiture', '', 'Q1', '1', 'CP', 'PD', 'I');</v>
      </c>
    </row>
    <row r="899" spans="1:15" s="12" customFormat="1" ht="87" x14ac:dyDescent="0.35">
      <c r="A899" s="12" t="s">
        <v>77</v>
      </c>
      <c r="B899" s="85" t="s">
        <v>758</v>
      </c>
      <c r="C899" s="9" t="str">
        <f t="shared" si="56"/>
        <v>CP-PD</v>
      </c>
      <c r="D899" s="85" t="s">
        <v>637</v>
      </c>
      <c r="E899" s="85" t="str">
        <f>VLOOKUP(D899,'Phase apprent &amp; Nature activ'!A$11:B$14,2,0)</f>
        <v>Introduction/Initiation</v>
      </c>
      <c r="F899" s="85">
        <v>1</v>
      </c>
      <c r="G899" s="85" t="s">
        <v>953</v>
      </c>
      <c r="H899" s="85" t="str">
        <f t="shared" si="57"/>
        <v>CP-PD-I-1-Q2</v>
      </c>
      <c r="I899" s="48" t="str">
        <f>CONCATENATE(VLOOKUP(CONCATENATE(A899,"-",B899,"-",D899,"-",F899),'Activités par classe-leçon-nat'!G:H,2,0)," - ",E899)</f>
        <v>Apprendre la notion de poids, avec des exemples usuels - Introduction/Initiation</v>
      </c>
      <c r="J899" s="48" t="str">
        <f>VLOOKUP(CONCATENATE($A899,"-",$B899,"-",$D899,"-",$F899),'Activités par classe-leçon-nat'!G:J,3,0)</f>
        <v>Apprendre la notion de poids, avec des exemples usuels : poids d'une baguette de pain, d'une pomme, d'un sac d'école, d'un livre, d'un ordinateur, d'un téléphone, d'un enfant, d'un adulte, d'un cheval, d'une vache, d'une voiture</v>
      </c>
      <c r="K899" s="48" t="str">
        <f>VLOOKUP(G899,'Type Exo'!A:C,3,0)</f>
        <v>Un exercice de type QCM (question alternative / trouver l'intrus)</v>
      </c>
      <c r="L899" s="48"/>
      <c r="M899" s="48">
        <f>IF(NOT(ISNA(VLOOKUP(CONCATENATE($H899,"-",$G899),'Question ClasseLeçonActTyprep'!$I:$L,4,0))), VLOOKUP(CONCATENATE($H899,"-",$G899),'Question ClasseLeçonActTyprep'!$I:$L,4,0), IF(NOT(ISNA(VLOOKUP(CONCATENATE(MID($H899,1,LEN($H899)-2),"--*",$G899),'Question ClasseLeçonActTyprep'!$I:$L,4,0))), VLOOKUP(CONCATENATE(MID($H899,1,LEN($H899)-2),"--*",$G899),'Question ClasseLeçonActTyprep'!$I:$L,4,0), IF(NOT(ISNA(VLOOKUP(CONCATENATE(MID($H899,1,LEN($H899)-4),"---*",$G899),'Question ClasseLeçonActTyprep'!$I:$L,4,0))), VLOOKUP(CONCATENATE(MID($H899,1,LEN($H899)-4),"---*",$G899),'Question ClasseLeçonActTyprep'!$I:$L,4,0), IF(NOT(ISNA(VLOOKUP(CONCATENATE(MID($H899,1,LEN($H899)-5),"----*",$G899),'Question ClasseLeçonActTyprep'!$I:$L,4,0))), VLOOKUP(CONCATENATE(MID($H899,1,LEN($H899)-6),"----*",$G899),'Question ClasseLeçonActTyprep'!$I:$L,4,0), 0))))</f>
        <v>0</v>
      </c>
      <c r="N899" s="86">
        <f t="shared" si="58"/>
        <v>0</v>
      </c>
      <c r="O899" s="93" t="str">
        <f t="shared" si="59"/>
        <v>INSERT INTO `activite_clnt` (nom, description, objectif, consigne, typrep, num_activite, fk_classe_id, fk_lesson_id, fk_natureactiv_id) VALUES ('Apprendre la notion de poids, avec des exemples usuels - Introduction/Initiation', 'Un exercice de type QCM (question alternative / trouver l''intrus)', 'Apprendre la notion de poids, avec des exemples usuels : poids d''une baguette de pain, d''une pomme, d''un sac d''école, d''un livre, d''un ordinateur, d''un téléphone, d''un enfant, d''un adulte, d''un cheval, d''une vache, d''une voiture', '', 'Q2', '1', 'CP', 'PD', 'I');</v>
      </c>
    </row>
    <row r="900" spans="1:15" s="12" customFormat="1" ht="72.5" x14ac:dyDescent="0.35">
      <c r="A900" s="12" t="s">
        <v>77</v>
      </c>
      <c r="B900" s="85" t="s">
        <v>758</v>
      </c>
      <c r="C900" s="9" t="str">
        <f t="shared" si="56"/>
        <v>CP-PD</v>
      </c>
      <c r="D900" s="85" t="s">
        <v>637</v>
      </c>
      <c r="E900" s="85" t="str">
        <f>VLOOKUP(D900,'Phase apprent &amp; Nature activ'!A$11:B$14,2,0)</f>
        <v>Introduction/Initiation</v>
      </c>
      <c r="F900" s="85">
        <v>1</v>
      </c>
      <c r="G900" s="85" t="s">
        <v>87</v>
      </c>
      <c r="H900" s="85" t="str">
        <f t="shared" si="57"/>
        <v>CP-PD-I-1-M</v>
      </c>
      <c r="I900" s="48" t="str">
        <f>CONCATENATE(VLOOKUP(CONCATENATE(A900,"-",B900,"-",D900,"-",F900),'Activités par classe-leçon-nat'!G:H,2,0)," - ",E900)</f>
        <v>Apprendre la notion de poids, avec des exemples usuels - Introduction/Initiation</v>
      </c>
      <c r="J900" s="48" t="str">
        <f>VLOOKUP(CONCATENATE($A900,"-",$B900,"-",$D900,"-",$F900),'Activités par classe-leçon-nat'!G:J,3,0)</f>
        <v>Apprendre la notion de poids, avec des exemples usuels : poids d'une baguette de pain, d'une pomme, d'un sac d'école, d'un livre, d'un ordinateur, d'un téléphone, d'un enfant, d'un adulte, d'un cheval, d'une vache, d'une voiture</v>
      </c>
      <c r="K900" s="48" t="str">
        <f>VLOOKUP(G900,'Type Exo'!A:C,3,0)</f>
        <v>Un exercice de type Memory</v>
      </c>
      <c r="L900" s="48"/>
      <c r="M900" s="48">
        <f>IF(NOT(ISNA(VLOOKUP(CONCATENATE($H900,"-",$G900),'Question ClasseLeçonActTyprep'!$I:$L,4,0))), VLOOKUP(CONCATENATE($H900,"-",$G900),'Question ClasseLeçonActTyprep'!$I:$L,4,0), IF(NOT(ISNA(VLOOKUP(CONCATENATE(MID($H900,1,LEN($H900)-2),"--*",$G900),'Question ClasseLeçonActTyprep'!$I:$L,4,0))), VLOOKUP(CONCATENATE(MID($H900,1,LEN($H900)-2),"--*",$G900),'Question ClasseLeçonActTyprep'!$I:$L,4,0), IF(NOT(ISNA(VLOOKUP(CONCATENATE(MID($H900,1,LEN($H900)-4),"---*",$G900),'Question ClasseLeçonActTyprep'!$I:$L,4,0))), VLOOKUP(CONCATENATE(MID($H900,1,LEN($H900)-4),"---*",$G900),'Question ClasseLeçonActTyprep'!$I:$L,4,0), IF(NOT(ISNA(VLOOKUP(CONCATENATE(MID($H900,1,LEN($H900)-5),"----*",$G900),'Question ClasseLeçonActTyprep'!$I:$L,4,0))), VLOOKUP(CONCATENATE(MID($H900,1,LEN($H900)-6),"----*",$G900),'Question ClasseLeçonActTyprep'!$I:$L,4,0), 0))))</f>
        <v>0</v>
      </c>
      <c r="N900" s="86">
        <f t="shared" si="58"/>
        <v>0</v>
      </c>
      <c r="O900" s="93" t="str">
        <f t="shared" si="59"/>
        <v>INSERT INTO `activite_clnt` (nom, description, objectif, consigne, typrep, num_activite, fk_classe_id, fk_lesson_id, fk_natureactiv_id) VALUES ('Apprendre la notion de poids, avec des exemples usuels - Introduction/Initiation', 'Un exercice de type Memory', 'Apprendre la notion de poids, avec des exemples usuels : poids d''une baguette de pain, d''une pomme, d''un sac d''école, d''un livre, d''un ordinateur, d''un téléphone, d''un enfant, d''un adulte, d''un cheval, d''une vache, d''une voiture', '', 'M', '1', 'CP', 'PD', 'I');</v>
      </c>
    </row>
    <row r="901" spans="1:15" s="12" customFormat="1" ht="87" x14ac:dyDescent="0.35">
      <c r="A901" s="12" t="s">
        <v>77</v>
      </c>
      <c r="B901" s="85" t="s">
        <v>758</v>
      </c>
      <c r="C901" s="9" t="str">
        <f t="shared" si="56"/>
        <v>CP-PD</v>
      </c>
      <c r="D901" s="85" t="s">
        <v>637</v>
      </c>
      <c r="E901" s="85" t="str">
        <f>VLOOKUP(D901,'Phase apprent &amp; Nature activ'!A$11:B$14,2,0)</f>
        <v>Introduction/Initiation</v>
      </c>
      <c r="F901" s="85">
        <v>1</v>
      </c>
      <c r="G901" s="85" t="s">
        <v>628</v>
      </c>
      <c r="H901" s="85" t="str">
        <f t="shared" si="57"/>
        <v>CP-PD-I-1-P</v>
      </c>
      <c r="I901" s="48" t="str">
        <f>CONCATENATE(VLOOKUP(CONCATENATE(A901,"-",B901,"-",D901,"-",F901),'Activités par classe-leçon-nat'!G:H,2,0)," - ",E901)</f>
        <v>Apprendre la notion de poids, avec des exemples usuels - Introduction/Initiation</v>
      </c>
      <c r="J901" s="48" t="str">
        <f>VLOOKUP(CONCATENATE($A901,"-",$B901,"-",$D901,"-",$F901),'Activités par classe-leçon-nat'!G:J,3,0)</f>
        <v>Apprendre la notion de poids, avec des exemples usuels : poids d'une baguette de pain, d'une pomme, d'un sac d'école, d'un livre, d'un ordinateur, d'un téléphone, d'un enfant, d'un adulte, d'un cheval, d'une vache, d'une voiture</v>
      </c>
      <c r="K901" s="48" t="str">
        <f>VLOOKUP(G901,'Type Exo'!A:C,3,0)</f>
        <v>Un exercice où il faut relier des items entre eux par paire</v>
      </c>
      <c r="L901" s="48"/>
      <c r="M901" s="48">
        <f>IF(NOT(ISNA(VLOOKUP(CONCATENATE($H901,"-",$G901),'Question ClasseLeçonActTyprep'!$I:$L,4,0))), VLOOKUP(CONCATENATE($H901,"-",$G901),'Question ClasseLeçonActTyprep'!$I:$L,4,0), IF(NOT(ISNA(VLOOKUP(CONCATENATE(MID($H901,1,LEN($H901)-2),"--*",$G901),'Question ClasseLeçonActTyprep'!$I:$L,4,0))), VLOOKUP(CONCATENATE(MID($H901,1,LEN($H901)-2),"--*",$G901),'Question ClasseLeçonActTyprep'!$I:$L,4,0), IF(NOT(ISNA(VLOOKUP(CONCATENATE(MID($H901,1,LEN($H901)-4),"---*",$G901),'Question ClasseLeçonActTyprep'!$I:$L,4,0))), VLOOKUP(CONCATENATE(MID($H901,1,LEN($H901)-4),"---*",$G901),'Question ClasseLeçonActTyprep'!$I:$L,4,0), IF(NOT(ISNA(VLOOKUP(CONCATENATE(MID($H901,1,LEN($H901)-5),"----*",$G901),'Question ClasseLeçonActTyprep'!$I:$L,4,0))), VLOOKUP(CONCATENATE(MID($H901,1,LEN($H901)-6),"----*",$G901),'Question ClasseLeçonActTyprep'!$I:$L,4,0), 0))))</f>
        <v>0</v>
      </c>
      <c r="N901" s="86">
        <f t="shared" si="58"/>
        <v>0</v>
      </c>
      <c r="O901" s="93" t="str">
        <f t="shared" si="59"/>
        <v>INSERT INTO `activite_clnt` (nom, description, objectif, consigne, typrep, num_activite, fk_classe_id, fk_lesson_id, fk_natureactiv_id) VALUES ('Apprendre la notion de poids, avec des exemples usuels - Introduction/Initiation', 'Un exercice où il faut relier des items entre eux par paire', 'Apprendre la notion de poids, avec des exemples usuels : poids d''une baguette de pain, d''une pomme, d''un sac d''école, d''un livre, d''un ordinateur, d''un téléphone, d''un enfant, d''un adulte, d''un cheval, d''une vache, d''une voiture', '', 'P', '1', 'CP', 'PD', 'I');</v>
      </c>
    </row>
    <row r="902" spans="1:15" s="12" customFormat="1" ht="72.5" x14ac:dyDescent="0.35">
      <c r="A902" s="12" t="s">
        <v>77</v>
      </c>
      <c r="B902" s="85" t="s">
        <v>758</v>
      </c>
      <c r="C902" s="9" t="str">
        <f t="shared" si="56"/>
        <v>CP-PD</v>
      </c>
      <c r="D902" s="85" t="s">
        <v>637</v>
      </c>
      <c r="E902" s="85" t="str">
        <f>VLOOKUP(D902,'Phase apprent &amp; Nature activ'!A$11:B$14,2,0)</f>
        <v>Introduction/Initiation</v>
      </c>
      <c r="F902" s="85">
        <v>1</v>
      </c>
      <c r="G902" s="85" t="s">
        <v>835</v>
      </c>
      <c r="H902" s="85" t="str">
        <f t="shared" si="57"/>
        <v>CP-PD-I-1-T</v>
      </c>
      <c r="I902" s="48" t="str">
        <f>CONCATENATE(VLOOKUP(CONCATENATE(A902,"-",B902,"-",D902,"-",F902),'Activités par classe-leçon-nat'!G:H,2,0)," - ",E902)</f>
        <v>Apprendre la notion de poids, avec des exemples usuels - Introduction/Initiation</v>
      </c>
      <c r="J902" s="48" t="str">
        <f>VLOOKUP(CONCATENATE($A902,"-",$B902,"-",$D902,"-",$F902),'Activités par classe-leçon-nat'!G:J,3,0)</f>
        <v>Apprendre la notion de poids, avec des exemples usuels : poids d'une baguette de pain, d'une pomme, d'un sac d'école, d'un livre, d'un ordinateur, d'un téléphone, d'un enfant, d'un adulte, d'un cheval, d'une vache, d'une voiture</v>
      </c>
      <c r="K902" s="48" t="str">
        <f>VLOOKUP(G902,'Type Exo'!A:C,3,0)</f>
        <v>Un exercice à trous</v>
      </c>
      <c r="L902" s="48"/>
      <c r="M902" s="48">
        <f>IF(NOT(ISNA(VLOOKUP(CONCATENATE($H902,"-",$G902),'Question ClasseLeçonActTyprep'!$I:$L,4,0))), VLOOKUP(CONCATENATE($H902,"-",$G902),'Question ClasseLeçonActTyprep'!$I:$L,4,0), IF(NOT(ISNA(VLOOKUP(CONCATENATE(MID($H902,1,LEN($H902)-2),"--*",$G902),'Question ClasseLeçonActTyprep'!$I:$L,4,0))), VLOOKUP(CONCATENATE(MID($H902,1,LEN($H902)-2),"--*",$G902),'Question ClasseLeçonActTyprep'!$I:$L,4,0), IF(NOT(ISNA(VLOOKUP(CONCATENATE(MID($H902,1,LEN($H902)-4),"---*",$G902),'Question ClasseLeçonActTyprep'!$I:$L,4,0))), VLOOKUP(CONCATENATE(MID($H902,1,LEN($H902)-4),"---*",$G902),'Question ClasseLeçonActTyprep'!$I:$L,4,0), IF(NOT(ISNA(VLOOKUP(CONCATENATE(MID($H902,1,LEN($H902)-5),"----*",$G902),'Question ClasseLeçonActTyprep'!$I:$L,4,0))), VLOOKUP(CONCATENATE(MID($H902,1,LEN($H902)-6),"----*",$G902),'Question ClasseLeçonActTyprep'!$I:$L,4,0), 0))))</f>
        <v>0</v>
      </c>
      <c r="N902" s="86">
        <f t="shared" si="58"/>
        <v>0</v>
      </c>
      <c r="O902" s="93" t="str">
        <f t="shared" si="59"/>
        <v>INSERT INTO `activite_clnt` (nom, description, objectif, consigne, typrep, num_activite, fk_classe_id, fk_lesson_id, fk_natureactiv_id) VALUES ('Apprendre la notion de poids, avec des exemples usuels - Introduction/Initiation', 'Un exercice à trous', 'Apprendre la notion de poids, avec des exemples usuels : poids d''une baguette de pain, d''une pomme, d''un sac d''école, d''un livre, d''un ordinateur, d''un téléphone, d''un enfant, d''un adulte, d''un cheval, d''une vache, d''une voiture', '', 'T', '1', 'CP', 'PD', 'I');</v>
      </c>
    </row>
    <row r="903" spans="1:15" s="6" customFormat="1" ht="58" x14ac:dyDescent="0.35">
      <c r="A903" s="12" t="s">
        <v>75</v>
      </c>
      <c r="B903" s="85" t="s">
        <v>756</v>
      </c>
      <c r="C903" s="85"/>
      <c r="D903" s="85" t="s">
        <v>637</v>
      </c>
      <c r="E903" s="85" t="str">
        <f>VLOOKUP(D903,'Phase apprent &amp; Nature activ'!A$11:B$14,2,0)</f>
        <v>Introduction/Initiation</v>
      </c>
      <c r="F903" s="85">
        <v>1</v>
      </c>
      <c r="G903" s="85" t="s">
        <v>735</v>
      </c>
      <c r="H903" s="85" t="str">
        <f t="shared" si="57"/>
        <v>GSM-MO-I-1-B1</v>
      </c>
      <c r="I903" s="48" t="str">
        <f>CONCATENATE(VLOOKUP(CONCATENATE(A903,"-",B903,"-",D903,"-",F903),'Activités par classe-leçon-nat'!G:H,2,0)," - ",E903)</f>
        <v>Apprendre à reconnaître les différentes pièces et billets - Introduction/Initiation</v>
      </c>
      <c r="J903" s="48">
        <f>VLOOKUP(CONCATENATE($A903,"-",$B903,"-",$D903,"-",$F903),'Activités par classe-leçon-nat'!G:J,3,0)</f>
        <v>0</v>
      </c>
      <c r="K903" s="16" t="str">
        <f>VLOOKUP(G903,'Type Exo'!A:C,3,0)</f>
        <v>Exercice où il faut trouver la bonne réponse parmi 2 possibles</v>
      </c>
      <c r="L903" s="48"/>
      <c r="M903" s="48">
        <f>IF(NOT(ISNA(VLOOKUP(CONCATENATE($H903,"-",$G903),'Question ClasseLeçonActTyprep'!$I:$L,4,0))), VLOOKUP(CONCATENATE($H903,"-",$G903),'Question ClasseLeçonActTyprep'!$I:$L,4,0), IF(NOT(ISNA(VLOOKUP(CONCATENATE(MID($H903,1,LEN($H903)-2),"--*",$G903),'Question ClasseLeçonActTyprep'!$I:$L,4,0))), VLOOKUP(CONCATENATE(MID($H903,1,LEN($H903)-2),"--*",$G903),'Question ClasseLeçonActTyprep'!$I:$L,4,0), IF(NOT(ISNA(VLOOKUP(CONCATENATE(MID($H903,1,LEN($H903)-4),"---*",$G903),'Question ClasseLeçonActTyprep'!$I:$L,4,0))), VLOOKUP(CONCATENATE(MID($H903,1,LEN($H903)-4),"---*",$G903),'Question ClasseLeçonActTyprep'!$I:$L,4,0), IF(NOT(ISNA(VLOOKUP(CONCATENATE(MID($H903,1,LEN($H903)-5),"----*",$G903),'Question ClasseLeçonActTyprep'!$I:$L,4,0))), VLOOKUP(CONCATENATE(MID($H903,1,LEN($H903)-6),"----*",$G903),'Question ClasseLeçonActTyprep'!$I:$L,4,0), 0))))</f>
        <v>0</v>
      </c>
      <c r="N903" s="86">
        <f t="shared" si="58"/>
        <v>0</v>
      </c>
      <c r="O903" s="93" t="str">
        <f t="shared" si="59"/>
        <v>INSERT INTO `activite_clnt` (nom, description, objectif, consigne, typrep, num_activite, fk_classe_id, fk_lesson_id, fk_natureactiv_id) VALUES ('Apprendre à reconnaître les différentes pièces et billets - Introduction/Initiation', 'Exercice où il faut trouver la bonne réponse parmi 2 possibles', '0', '', 'B1', '1', 'GSM', 'MO', 'I');</v>
      </c>
    </row>
    <row r="904" spans="1:15" s="6" customFormat="1" ht="58" x14ac:dyDescent="0.35">
      <c r="A904" s="12" t="s">
        <v>75</v>
      </c>
      <c r="B904" s="85" t="s">
        <v>756</v>
      </c>
      <c r="C904" s="85"/>
      <c r="D904" s="85" t="s">
        <v>637</v>
      </c>
      <c r="E904" s="85" t="str">
        <f>VLOOKUP(D904,'Phase apprent &amp; Nature activ'!A$11:B$14,2,0)</f>
        <v>Introduction/Initiation</v>
      </c>
      <c r="F904" s="85">
        <v>1</v>
      </c>
      <c r="G904" s="85" t="s">
        <v>951</v>
      </c>
      <c r="H904" s="85" t="str">
        <f t="shared" si="57"/>
        <v>GSM-MO-I-1-B2</v>
      </c>
      <c r="I904" s="48" t="str">
        <f>CONCATENATE(VLOOKUP(CONCATENATE(A904,"-",B904,"-",D904,"-",F904),'Activités par classe-leçon-nat'!G:H,2,0)," - ",E904)</f>
        <v>Apprendre à reconnaître les différentes pièces et billets - Introduction/Initiation</v>
      </c>
      <c r="J904" s="48">
        <f>VLOOKUP(CONCATENATE($A904,"-",$B904,"-",$D904,"-",$F904),'Activités par classe-leçon-nat'!G:J,3,0)</f>
        <v>0</v>
      </c>
      <c r="K904" s="16" t="str">
        <f>VLOOKUP(G904,'Type Exo'!A:C,3,0)</f>
        <v>Exercice où il faut trouver la bonne réponse parmi 2 possibles (question alternative)</v>
      </c>
      <c r="L904" s="48"/>
      <c r="M904" s="48">
        <f>IF(NOT(ISNA(VLOOKUP(CONCATENATE($H904,"-",$G904),'Question ClasseLeçonActTyprep'!$I:$L,4,0))), VLOOKUP(CONCATENATE($H904,"-",$G904),'Question ClasseLeçonActTyprep'!$I:$L,4,0), IF(NOT(ISNA(VLOOKUP(CONCATENATE(MID($H904,1,LEN($H904)-2),"--*",$G904),'Question ClasseLeçonActTyprep'!$I:$L,4,0))), VLOOKUP(CONCATENATE(MID($H904,1,LEN($H904)-2),"--*",$G904),'Question ClasseLeçonActTyprep'!$I:$L,4,0), IF(NOT(ISNA(VLOOKUP(CONCATENATE(MID($H904,1,LEN($H904)-4),"---*",$G904),'Question ClasseLeçonActTyprep'!$I:$L,4,0))), VLOOKUP(CONCATENATE(MID($H904,1,LEN($H904)-4),"---*",$G904),'Question ClasseLeçonActTyprep'!$I:$L,4,0), IF(NOT(ISNA(VLOOKUP(CONCATENATE(MID($H904,1,LEN($H904)-5),"----*",$G904),'Question ClasseLeçonActTyprep'!$I:$L,4,0))), VLOOKUP(CONCATENATE(MID($H904,1,LEN($H904)-6),"----*",$G904),'Question ClasseLeçonActTyprep'!$I:$L,4,0), 0))))</f>
        <v>0</v>
      </c>
      <c r="N904" s="86">
        <f t="shared" si="58"/>
        <v>0</v>
      </c>
      <c r="O904" s="93" t="str">
        <f t="shared" si="59"/>
        <v>INSERT INTO `activite_clnt` (nom, description, objectif, consigne, typrep, num_activite, fk_classe_id, fk_lesson_id, fk_natureactiv_id) VALUES ('Apprendre à reconnaître les différentes pièces et billets - Introduction/Initiation', 'Exercice où il faut trouver la bonne réponse parmi 2 possibles (question alternative)', '0', '', 'B2', '1', 'GSM', 'MO', 'I');</v>
      </c>
    </row>
    <row r="905" spans="1:15" s="6" customFormat="1" ht="43.5" x14ac:dyDescent="0.35">
      <c r="A905" s="12" t="s">
        <v>75</v>
      </c>
      <c r="B905" s="85" t="s">
        <v>756</v>
      </c>
      <c r="C905" s="85"/>
      <c r="D905" s="85" t="s">
        <v>637</v>
      </c>
      <c r="E905" s="85" t="str">
        <f>VLOOKUP(D905,'Phase apprent &amp; Nature activ'!A$11:B$14,2,0)</f>
        <v>Introduction/Initiation</v>
      </c>
      <c r="F905" s="85">
        <v>1</v>
      </c>
      <c r="G905" s="85" t="s">
        <v>952</v>
      </c>
      <c r="H905" s="85" t="str">
        <f t="shared" si="57"/>
        <v>GSM-MO-I-1-Q1</v>
      </c>
      <c r="I905" s="48" t="str">
        <f>CONCATENATE(VLOOKUP(CONCATENATE(A905,"-",B905,"-",D905,"-",F905),'Activités par classe-leçon-nat'!G:H,2,0)," - ",E905)</f>
        <v>Apprendre à reconnaître les différentes pièces et billets - Introduction/Initiation</v>
      </c>
      <c r="J905" s="48">
        <f>VLOOKUP(CONCATENATE($A905,"-",$B905,"-",$D905,"-",$F905),'Activités par classe-leçon-nat'!G:J,3,0)</f>
        <v>0</v>
      </c>
      <c r="K905" s="16" t="str">
        <f>VLOOKUP(G905,'Type Exo'!A:C,3,0)</f>
        <v>Un exercice de type QCM</v>
      </c>
      <c r="L905" s="48"/>
      <c r="M905" s="48">
        <f>IF(NOT(ISNA(VLOOKUP(CONCATENATE($H905,"-",$G905),'Question ClasseLeçonActTyprep'!$I:$L,4,0))), VLOOKUP(CONCATENATE($H905,"-",$G905),'Question ClasseLeçonActTyprep'!$I:$L,4,0), IF(NOT(ISNA(VLOOKUP(CONCATENATE(MID($H905,1,LEN($H905)-2),"--*",$G905),'Question ClasseLeçonActTyprep'!$I:$L,4,0))), VLOOKUP(CONCATENATE(MID($H905,1,LEN($H905)-2),"--*",$G905),'Question ClasseLeçonActTyprep'!$I:$L,4,0), IF(NOT(ISNA(VLOOKUP(CONCATENATE(MID($H905,1,LEN($H905)-4),"---*",$G905),'Question ClasseLeçonActTyprep'!$I:$L,4,0))), VLOOKUP(CONCATENATE(MID($H905,1,LEN($H905)-4),"---*",$G905),'Question ClasseLeçonActTyprep'!$I:$L,4,0), IF(NOT(ISNA(VLOOKUP(CONCATENATE(MID($H905,1,LEN($H905)-5),"----*",$G905),'Question ClasseLeçonActTyprep'!$I:$L,4,0))), VLOOKUP(CONCATENATE(MID($H905,1,LEN($H905)-6),"----*",$G905),'Question ClasseLeçonActTyprep'!$I:$L,4,0), 0))))</f>
        <v>0</v>
      </c>
      <c r="N905" s="86">
        <f t="shared" si="58"/>
        <v>0</v>
      </c>
      <c r="O905" s="93" t="str">
        <f t="shared" si="59"/>
        <v>INSERT INTO `activite_clnt` (nom, description, objectif, consigne, typrep, num_activite, fk_classe_id, fk_lesson_id, fk_natureactiv_id) VALUES ('Apprendre à reconnaître les différentes pièces et billets - Introduction/Initiation', 'Un exercice de type QCM', '0', '', 'Q1', '1', 'GSM', 'MO', 'I');</v>
      </c>
    </row>
    <row r="906" spans="1:15" s="6" customFormat="1" ht="58" x14ac:dyDescent="0.35">
      <c r="A906" s="12" t="s">
        <v>75</v>
      </c>
      <c r="B906" s="85" t="s">
        <v>756</v>
      </c>
      <c r="C906" s="85"/>
      <c r="D906" s="85" t="s">
        <v>637</v>
      </c>
      <c r="E906" s="85" t="str">
        <f>VLOOKUP(D906,'Phase apprent &amp; Nature activ'!A$11:B$14,2,0)</f>
        <v>Introduction/Initiation</v>
      </c>
      <c r="F906" s="85">
        <v>1</v>
      </c>
      <c r="G906" s="85" t="s">
        <v>953</v>
      </c>
      <c r="H906" s="85" t="str">
        <f t="shared" si="57"/>
        <v>GSM-MO-I-1-Q2</v>
      </c>
      <c r="I906" s="48" t="str">
        <f>CONCATENATE(VLOOKUP(CONCATENATE(A906,"-",B906,"-",D906,"-",F906),'Activités par classe-leçon-nat'!G:H,2,0)," - ",E906)</f>
        <v>Apprendre à reconnaître les différentes pièces et billets - Introduction/Initiation</v>
      </c>
      <c r="J906" s="48">
        <f>VLOOKUP(CONCATENATE($A906,"-",$B906,"-",$D906,"-",$F906),'Activités par classe-leçon-nat'!G:J,3,0)</f>
        <v>0</v>
      </c>
      <c r="K906" s="16" t="str">
        <f>VLOOKUP(G906,'Type Exo'!A:C,3,0)</f>
        <v>Un exercice de type QCM (question alternative / trouver l'intrus)</v>
      </c>
      <c r="L906" s="48"/>
      <c r="M906" s="48">
        <f>IF(NOT(ISNA(VLOOKUP(CONCATENATE($H906,"-",$G906),'Question ClasseLeçonActTyprep'!$I:$L,4,0))), VLOOKUP(CONCATENATE($H906,"-",$G906),'Question ClasseLeçonActTyprep'!$I:$L,4,0), IF(NOT(ISNA(VLOOKUP(CONCATENATE(MID($H906,1,LEN($H906)-2),"--*",$G906),'Question ClasseLeçonActTyprep'!$I:$L,4,0))), VLOOKUP(CONCATENATE(MID($H906,1,LEN($H906)-2),"--*",$G906),'Question ClasseLeçonActTyprep'!$I:$L,4,0), IF(NOT(ISNA(VLOOKUP(CONCATENATE(MID($H906,1,LEN($H906)-4),"---*",$G906),'Question ClasseLeçonActTyprep'!$I:$L,4,0))), VLOOKUP(CONCATENATE(MID($H906,1,LEN($H906)-4),"---*",$G906),'Question ClasseLeçonActTyprep'!$I:$L,4,0), IF(NOT(ISNA(VLOOKUP(CONCATENATE(MID($H906,1,LEN($H906)-5),"----*",$G906),'Question ClasseLeçonActTyprep'!$I:$L,4,0))), VLOOKUP(CONCATENATE(MID($H906,1,LEN($H906)-6),"----*",$G906),'Question ClasseLeçonActTyprep'!$I:$L,4,0), 0))))</f>
        <v>0</v>
      </c>
      <c r="N906" s="86">
        <f t="shared" si="58"/>
        <v>0</v>
      </c>
      <c r="O906" s="93" t="str">
        <f t="shared" si="59"/>
        <v>INSERT INTO `activite_clnt` (nom, description, objectif, consigne, typrep, num_activite, fk_classe_id, fk_lesson_id, fk_natureactiv_id) VALUES ('Apprendre à reconnaître les différentes pièces et billets - Introduction/Initiation', 'Un exercice de type QCM (question alternative / trouver l''intrus)', '0', '', 'Q2', '1', 'GSM', 'MO', 'I');</v>
      </c>
    </row>
    <row r="907" spans="1:15" s="6" customFormat="1" ht="43.5" x14ac:dyDescent="0.35">
      <c r="A907" s="12" t="s">
        <v>75</v>
      </c>
      <c r="B907" s="85" t="s">
        <v>756</v>
      </c>
      <c r="C907" s="85"/>
      <c r="D907" s="85" t="s">
        <v>637</v>
      </c>
      <c r="E907" s="85" t="str">
        <f>VLOOKUP(D907,'Phase apprent &amp; Nature activ'!A$11:B$14,2,0)</f>
        <v>Introduction/Initiation</v>
      </c>
      <c r="F907" s="85">
        <v>1</v>
      </c>
      <c r="G907" s="85" t="s">
        <v>87</v>
      </c>
      <c r="H907" s="85" t="str">
        <f t="shared" si="57"/>
        <v>GSM-MO-I-1-M</v>
      </c>
      <c r="I907" s="48" t="str">
        <f>CONCATENATE(VLOOKUP(CONCATENATE(A907,"-",B907,"-",D907,"-",F907),'Activités par classe-leçon-nat'!G:H,2,0)," - ",E907)</f>
        <v>Apprendre à reconnaître les différentes pièces et billets - Introduction/Initiation</v>
      </c>
      <c r="J907" s="48">
        <f>VLOOKUP(CONCATENATE($A907,"-",$B907,"-",$D907,"-",$F907),'Activités par classe-leçon-nat'!G:J,3,0)</f>
        <v>0</v>
      </c>
      <c r="K907" s="16" t="str">
        <f>VLOOKUP(G907,'Type Exo'!A:C,3,0)</f>
        <v>Un exercice de type Memory</v>
      </c>
      <c r="L907" s="48"/>
      <c r="M907" s="48">
        <f>IF(NOT(ISNA(VLOOKUP(CONCATENATE($H907,"-",$G907),'Question ClasseLeçonActTyprep'!$I:$L,4,0))), VLOOKUP(CONCATENATE($H907,"-",$G907),'Question ClasseLeçonActTyprep'!$I:$L,4,0), IF(NOT(ISNA(VLOOKUP(CONCATENATE(MID($H907,1,LEN($H907)-2),"--*",$G907),'Question ClasseLeçonActTyprep'!$I:$L,4,0))), VLOOKUP(CONCATENATE(MID($H907,1,LEN($H907)-2),"--*",$G907),'Question ClasseLeçonActTyprep'!$I:$L,4,0), IF(NOT(ISNA(VLOOKUP(CONCATENATE(MID($H907,1,LEN($H907)-4),"---*",$G907),'Question ClasseLeçonActTyprep'!$I:$L,4,0))), VLOOKUP(CONCATENATE(MID($H907,1,LEN($H907)-4),"---*",$G907),'Question ClasseLeçonActTyprep'!$I:$L,4,0), IF(NOT(ISNA(VLOOKUP(CONCATENATE(MID($H907,1,LEN($H907)-5),"----*",$G907),'Question ClasseLeçonActTyprep'!$I:$L,4,0))), VLOOKUP(CONCATENATE(MID($H907,1,LEN($H907)-6),"----*",$G907),'Question ClasseLeçonActTyprep'!$I:$L,4,0), 0))))</f>
        <v>0</v>
      </c>
      <c r="N907" s="86">
        <f t="shared" si="58"/>
        <v>0</v>
      </c>
      <c r="O907" s="93" t="str">
        <f t="shared" si="59"/>
        <v>INSERT INTO `activite_clnt` (nom, description, objectif, consigne, typrep, num_activite, fk_classe_id, fk_lesson_id, fk_natureactiv_id) VALUES ('Apprendre à reconnaître les différentes pièces et billets - Introduction/Initiation', 'Un exercice de type Memory', '0', '', 'M', '1', 'GSM', 'MO', 'I');</v>
      </c>
    </row>
    <row r="908" spans="1:15" s="6" customFormat="1" ht="58" x14ac:dyDescent="0.35">
      <c r="A908" s="12" t="s">
        <v>75</v>
      </c>
      <c r="B908" s="85" t="s">
        <v>756</v>
      </c>
      <c r="C908" s="85"/>
      <c r="D908" s="85" t="s">
        <v>637</v>
      </c>
      <c r="E908" s="85" t="str">
        <f>VLOOKUP(D908,'Phase apprent &amp; Nature activ'!A$11:B$14,2,0)</f>
        <v>Introduction/Initiation</v>
      </c>
      <c r="F908" s="85">
        <v>1</v>
      </c>
      <c r="G908" s="85" t="s">
        <v>628</v>
      </c>
      <c r="H908" s="85" t="str">
        <f t="shared" si="57"/>
        <v>GSM-MO-I-1-P</v>
      </c>
      <c r="I908" s="48" t="str">
        <f>CONCATENATE(VLOOKUP(CONCATENATE(A908,"-",B908,"-",D908,"-",F908),'Activités par classe-leçon-nat'!G:H,2,0)," - ",E908)</f>
        <v>Apprendre à reconnaître les différentes pièces et billets - Introduction/Initiation</v>
      </c>
      <c r="J908" s="48">
        <f>VLOOKUP(CONCATENATE($A908,"-",$B908,"-",$D908,"-",$F908),'Activités par classe-leçon-nat'!G:J,3,0)</f>
        <v>0</v>
      </c>
      <c r="K908" s="16" t="str">
        <f>VLOOKUP(G908,'Type Exo'!A:C,3,0)</f>
        <v>Un exercice où il faut relier des items entre eux par paire</v>
      </c>
      <c r="L908" s="48"/>
      <c r="M908" s="48">
        <f>IF(NOT(ISNA(VLOOKUP(CONCATENATE($H908,"-",$G908),'Question ClasseLeçonActTyprep'!$I:$L,4,0))), VLOOKUP(CONCATENATE($H908,"-",$G908),'Question ClasseLeçonActTyprep'!$I:$L,4,0), IF(NOT(ISNA(VLOOKUP(CONCATENATE(MID($H908,1,LEN($H908)-2),"--*",$G908),'Question ClasseLeçonActTyprep'!$I:$L,4,0))), VLOOKUP(CONCATENATE(MID($H908,1,LEN($H908)-2),"--*",$G908),'Question ClasseLeçonActTyprep'!$I:$L,4,0), IF(NOT(ISNA(VLOOKUP(CONCATENATE(MID($H908,1,LEN($H908)-4),"---*",$G908),'Question ClasseLeçonActTyprep'!$I:$L,4,0))), VLOOKUP(CONCATENATE(MID($H908,1,LEN($H908)-4),"---*",$G908),'Question ClasseLeçonActTyprep'!$I:$L,4,0), IF(NOT(ISNA(VLOOKUP(CONCATENATE(MID($H908,1,LEN($H908)-5),"----*",$G908),'Question ClasseLeçonActTyprep'!$I:$L,4,0))), VLOOKUP(CONCATENATE(MID($H908,1,LEN($H908)-6),"----*",$G908),'Question ClasseLeçonActTyprep'!$I:$L,4,0), 0))))</f>
        <v>0</v>
      </c>
      <c r="N908" s="86">
        <f t="shared" si="58"/>
        <v>0</v>
      </c>
      <c r="O908" s="93" t="str">
        <f t="shared" si="59"/>
        <v>INSERT INTO `activite_clnt` (nom, description, objectif, consigne, typrep, num_activite, fk_classe_id, fk_lesson_id, fk_natureactiv_id) VALUES ('Apprendre à reconnaître les différentes pièces et billets - Introduction/Initiation', 'Un exercice où il faut relier des items entre eux par paire', '0', '', 'P', '1', 'GSM', 'MO', 'I');</v>
      </c>
    </row>
    <row r="909" spans="1:15" s="6" customFormat="1" ht="43.5" x14ac:dyDescent="0.35">
      <c r="A909" s="12" t="s">
        <v>75</v>
      </c>
      <c r="B909" s="85" t="s">
        <v>756</v>
      </c>
      <c r="C909" s="85"/>
      <c r="D909" s="85" t="s">
        <v>637</v>
      </c>
      <c r="E909" s="85" t="str">
        <f>VLOOKUP(D909,'Phase apprent &amp; Nature activ'!A$11:B$14,2,0)</f>
        <v>Introduction/Initiation</v>
      </c>
      <c r="F909" s="85">
        <v>1</v>
      </c>
      <c r="G909" s="85" t="s">
        <v>835</v>
      </c>
      <c r="H909" s="85" t="str">
        <f t="shared" si="57"/>
        <v>GSM-MO-I-1-T</v>
      </c>
      <c r="I909" s="48" t="str">
        <f>CONCATENATE(VLOOKUP(CONCATENATE(A909,"-",B909,"-",D909,"-",F909),'Activités par classe-leçon-nat'!G:H,2,0)," - ",E909)</f>
        <v>Apprendre à reconnaître les différentes pièces et billets - Introduction/Initiation</v>
      </c>
      <c r="J909" s="48">
        <f>VLOOKUP(CONCATENATE($A909,"-",$B909,"-",$D909,"-",$F909),'Activités par classe-leçon-nat'!G:J,3,0)</f>
        <v>0</v>
      </c>
      <c r="K909" s="16" t="str">
        <f>VLOOKUP(G909,'Type Exo'!A:C,3,0)</f>
        <v>Un exercice à trous</v>
      </c>
      <c r="L909" s="48"/>
      <c r="M909" s="48">
        <f>IF(NOT(ISNA(VLOOKUP(CONCATENATE($H909,"-",$G909),'Question ClasseLeçonActTyprep'!$I:$L,4,0))), VLOOKUP(CONCATENATE($H909,"-",$G909),'Question ClasseLeçonActTyprep'!$I:$L,4,0), IF(NOT(ISNA(VLOOKUP(CONCATENATE(MID($H909,1,LEN($H909)-2),"--*",$G909),'Question ClasseLeçonActTyprep'!$I:$L,4,0))), VLOOKUP(CONCATENATE(MID($H909,1,LEN($H909)-2),"--*",$G909),'Question ClasseLeçonActTyprep'!$I:$L,4,0), IF(NOT(ISNA(VLOOKUP(CONCATENATE(MID($H909,1,LEN($H909)-4),"---*",$G909),'Question ClasseLeçonActTyprep'!$I:$L,4,0))), VLOOKUP(CONCATENATE(MID($H909,1,LEN($H909)-4),"---*",$G909),'Question ClasseLeçonActTyprep'!$I:$L,4,0), IF(NOT(ISNA(VLOOKUP(CONCATENATE(MID($H909,1,LEN($H909)-5),"----*",$G909),'Question ClasseLeçonActTyprep'!$I:$L,4,0))), VLOOKUP(CONCATENATE(MID($H909,1,LEN($H909)-6),"----*",$G909),'Question ClasseLeçonActTyprep'!$I:$L,4,0), 0))))</f>
        <v>0</v>
      </c>
      <c r="N909" s="86">
        <f t="shared" si="58"/>
        <v>0</v>
      </c>
      <c r="O909" s="93" t="str">
        <f t="shared" si="59"/>
        <v>INSERT INTO `activite_clnt` (nom, description, objectif, consigne, typrep, num_activite, fk_classe_id, fk_lesson_id, fk_natureactiv_id) VALUES ('Apprendre à reconnaître les différentes pièces et billets - Introduction/Initiation', 'Un exercice à trous', '0', '', 'T', '1', 'GSM', 'MO', 'I');</v>
      </c>
    </row>
    <row r="910" spans="1:15" s="12" customFormat="1" ht="87" x14ac:dyDescent="0.35">
      <c r="A910" s="12" t="s">
        <v>75</v>
      </c>
      <c r="B910" s="85" t="s">
        <v>758</v>
      </c>
      <c r="C910" s="85"/>
      <c r="D910" s="85" t="s">
        <v>637</v>
      </c>
      <c r="E910" s="85" t="str">
        <f>VLOOKUP(D910,'Phase apprent &amp; Nature activ'!A$11:B$14,2,0)</f>
        <v>Introduction/Initiation</v>
      </c>
      <c r="F910" s="85">
        <v>1</v>
      </c>
      <c r="G910" s="85" t="s">
        <v>735</v>
      </c>
      <c r="H910" s="85" t="str">
        <f t="shared" si="57"/>
        <v>GSM-PD-I-1-B1</v>
      </c>
      <c r="I910" s="48" t="str">
        <f>CONCATENATE(VLOOKUP(CONCATENATE(A910,"-",B910,"-",D910,"-",F910),'Activités par classe-leçon-nat'!G:H,2,0)," - ",E910)</f>
        <v>Apprendre la notion de poids, avec des exemples usuels - Introduction/Initiation</v>
      </c>
      <c r="J910" s="48" t="str">
        <f>VLOOKUP(CONCATENATE($A910,"-",$B910,"-",$D910,"-",$F910),'Activités par classe-leçon-nat'!G:J,3,0)</f>
        <v>Apprendre la notion de poids, avec des exemples usuels : poids d'une baguette de pain, d'une pomme, d'un sac d'école, d'un livre, d'un ordinateur, d'un téléphone, d'un enfant, d'un adulte, d'un cheval, d'une vache, d'une voiture</v>
      </c>
      <c r="K910" s="16" t="str">
        <f>VLOOKUP(G910,'Type Exo'!A:C,3,0)</f>
        <v>Exercice où il faut trouver la bonne réponse parmi 2 possibles</v>
      </c>
      <c r="L910" s="48"/>
      <c r="M910" s="48">
        <f>IF(NOT(ISNA(VLOOKUP(CONCATENATE($H910,"-",$G910),'Question ClasseLeçonActTyprep'!$I:$L,4,0))), VLOOKUP(CONCATENATE($H910,"-",$G910),'Question ClasseLeçonActTyprep'!$I:$L,4,0), IF(NOT(ISNA(VLOOKUP(CONCATENATE(MID($H910,1,LEN($H910)-2),"--*",$G910),'Question ClasseLeçonActTyprep'!$I:$L,4,0))), VLOOKUP(CONCATENATE(MID($H910,1,LEN($H910)-2),"--*",$G910),'Question ClasseLeçonActTyprep'!$I:$L,4,0), IF(NOT(ISNA(VLOOKUP(CONCATENATE(MID($H910,1,LEN($H910)-4),"---*",$G910),'Question ClasseLeçonActTyprep'!$I:$L,4,0))), VLOOKUP(CONCATENATE(MID($H910,1,LEN($H910)-4),"---*",$G910),'Question ClasseLeçonActTyprep'!$I:$L,4,0), IF(NOT(ISNA(VLOOKUP(CONCATENATE(MID($H910,1,LEN($H910)-5),"----*",$G910),'Question ClasseLeçonActTyprep'!$I:$L,4,0))), VLOOKUP(CONCATENATE(MID($H910,1,LEN($H910)-6),"----*",$G910),'Question ClasseLeçonActTyprep'!$I:$L,4,0), 0))))</f>
        <v>0</v>
      </c>
      <c r="N910" s="86">
        <f t="shared" si="58"/>
        <v>0</v>
      </c>
      <c r="O910" s="93" t="str">
        <f t="shared" si="59"/>
        <v>INSERT INTO `activite_clnt` (nom, description, objectif, consigne, typrep, num_activite, fk_classe_id, fk_lesson_id, fk_natureactiv_id) VALUES ('Apprendre la notion de poids, avec des exemples usuels - Introduction/Initiation', 'Exercice où il faut trouver la bonne réponse parmi 2 possibles', 'Apprendre la notion de poids, avec des exemples usuels : poids d''une baguette de pain, d''une pomme, d''un sac d''école, d''un livre, d''un ordinateur, d''un téléphone, d''un enfant, d''un adulte, d''un cheval, d''une vache, d''une voiture', '', 'B1', '1', 'GSM', 'PD', 'I');</v>
      </c>
    </row>
    <row r="911" spans="1:15" s="12" customFormat="1" ht="87" x14ac:dyDescent="0.35">
      <c r="A911" s="12" t="s">
        <v>75</v>
      </c>
      <c r="B911" s="85" t="s">
        <v>758</v>
      </c>
      <c r="C911" s="85"/>
      <c r="D911" s="85" t="s">
        <v>637</v>
      </c>
      <c r="E911" s="85" t="str">
        <f>VLOOKUP(D911,'Phase apprent &amp; Nature activ'!A$11:B$14,2,0)</f>
        <v>Introduction/Initiation</v>
      </c>
      <c r="F911" s="85">
        <v>1</v>
      </c>
      <c r="G911" s="85" t="s">
        <v>951</v>
      </c>
      <c r="H911" s="85" t="str">
        <f t="shared" si="57"/>
        <v>GSM-PD-I-1-B2</v>
      </c>
      <c r="I911" s="48" t="str">
        <f>CONCATENATE(VLOOKUP(CONCATENATE(A911,"-",B911,"-",D911,"-",F911),'Activités par classe-leçon-nat'!G:H,2,0)," - ",E911)</f>
        <v>Apprendre la notion de poids, avec des exemples usuels - Introduction/Initiation</v>
      </c>
      <c r="J911" s="48" t="str">
        <f>VLOOKUP(CONCATENATE($A911,"-",$B911,"-",$D911,"-",$F911),'Activités par classe-leçon-nat'!G:J,3,0)</f>
        <v>Apprendre la notion de poids, avec des exemples usuels : poids d'une baguette de pain, d'une pomme, d'un sac d'école, d'un livre, d'un ordinateur, d'un téléphone, d'un enfant, d'un adulte, d'un cheval, d'une vache, d'une voiture</v>
      </c>
      <c r="K911" s="16" t="str">
        <f>VLOOKUP(G911,'Type Exo'!A:C,3,0)</f>
        <v>Exercice où il faut trouver la bonne réponse parmi 2 possibles (question alternative)</v>
      </c>
      <c r="L911" s="48"/>
      <c r="M911" s="48">
        <f>IF(NOT(ISNA(VLOOKUP(CONCATENATE($H911,"-",$G911),'Question ClasseLeçonActTyprep'!$I:$L,4,0))), VLOOKUP(CONCATENATE($H911,"-",$G911),'Question ClasseLeçonActTyprep'!$I:$L,4,0), IF(NOT(ISNA(VLOOKUP(CONCATENATE(MID($H911,1,LEN($H911)-2),"--*",$G911),'Question ClasseLeçonActTyprep'!$I:$L,4,0))), VLOOKUP(CONCATENATE(MID($H911,1,LEN($H911)-2),"--*",$G911),'Question ClasseLeçonActTyprep'!$I:$L,4,0), IF(NOT(ISNA(VLOOKUP(CONCATENATE(MID($H911,1,LEN($H911)-4),"---*",$G911),'Question ClasseLeçonActTyprep'!$I:$L,4,0))), VLOOKUP(CONCATENATE(MID($H911,1,LEN($H911)-4),"---*",$G911),'Question ClasseLeçonActTyprep'!$I:$L,4,0), IF(NOT(ISNA(VLOOKUP(CONCATENATE(MID($H911,1,LEN($H911)-5),"----*",$G911),'Question ClasseLeçonActTyprep'!$I:$L,4,0))), VLOOKUP(CONCATENATE(MID($H911,1,LEN($H911)-6),"----*",$G911),'Question ClasseLeçonActTyprep'!$I:$L,4,0), 0))))</f>
        <v>0</v>
      </c>
      <c r="N911" s="86">
        <f t="shared" si="58"/>
        <v>0</v>
      </c>
      <c r="O911" s="93" t="str">
        <f t="shared" si="59"/>
        <v>INSERT INTO `activite_clnt` (nom, description, objectif, consigne, typrep, num_activite, fk_classe_id, fk_lesson_id, fk_natureactiv_id) VALUES ('Apprendre la notion de poids, avec des exemples usuels - Introduction/Initiation', 'Exercice où il faut trouver la bonne réponse parmi 2 possibles (question alternative)', 'Apprendre la notion de poids, avec des exemples usuels : poids d''une baguette de pain, d''une pomme, d''un sac d''école, d''un livre, d''un ordinateur, d''un téléphone, d''un enfant, d''un adulte, d''un cheval, d''une vache, d''une voiture', '', 'B2', '1', 'GSM', 'PD', 'I');</v>
      </c>
    </row>
    <row r="912" spans="1:15" s="12" customFormat="1" ht="72.5" x14ac:dyDescent="0.35">
      <c r="A912" s="12" t="s">
        <v>75</v>
      </c>
      <c r="B912" s="85" t="s">
        <v>758</v>
      </c>
      <c r="C912" s="85"/>
      <c r="D912" s="85" t="s">
        <v>637</v>
      </c>
      <c r="E912" s="85" t="str">
        <f>VLOOKUP(D912,'Phase apprent &amp; Nature activ'!A$11:B$14,2,0)</f>
        <v>Introduction/Initiation</v>
      </c>
      <c r="F912" s="85">
        <v>1</v>
      </c>
      <c r="G912" s="85" t="s">
        <v>952</v>
      </c>
      <c r="H912" s="85" t="str">
        <f t="shared" si="57"/>
        <v>GSM-PD-I-1-Q1</v>
      </c>
      <c r="I912" s="48" t="str">
        <f>CONCATENATE(VLOOKUP(CONCATENATE(A912,"-",B912,"-",D912,"-",F912),'Activités par classe-leçon-nat'!G:H,2,0)," - ",E912)</f>
        <v>Apprendre la notion de poids, avec des exemples usuels - Introduction/Initiation</v>
      </c>
      <c r="J912" s="48" t="str">
        <f>VLOOKUP(CONCATENATE($A912,"-",$B912,"-",$D912,"-",$F912),'Activités par classe-leçon-nat'!G:J,3,0)</f>
        <v>Apprendre la notion de poids, avec des exemples usuels : poids d'une baguette de pain, d'une pomme, d'un sac d'école, d'un livre, d'un ordinateur, d'un téléphone, d'un enfant, d'un adulte, d'un cheval, d'une vache, d'une voiture</v>
      </c>
      <c r="K912" s="16" t="str">
        <f>VLOOKUP(G912,'Type Exo'!A:C,3,0)</f>
        <v>Un exercice de type QCM</v>
      </c>
      <c r="L912" s="48"/>
      <c r="M912" s="48">
        <f>IF(NOT(ISNA(VLOOKUP(CONCATENATE($H912,"-",$G912),'Question ClasseLeçonActTyprep'!$I:$L,4,0))), VLOOKUP(CONCATENATE($H912,"-",$G912),'Question ClasseLeçonActTyprep'!$I:$L,4,0), IF(NOT(ISNA(VLOOKUP(CONCATENATE(MID($H912,1,LEN($H912)-2),"--*",$G912),'Question ClasseLeçonActTyprep'!$I:$L,4,0))), VLOOKUP(CONCATENATE(MID($H912,1,LEN($H912)-2),"--*",$G912),'Question ClasseLeçonActTyprep'!$I:$L,4,0), IF(NOT(ISNA(VLOOKUP(CONCATENATE(MID($H912,1,LEN($H912)-4),"---*",$G912),'Question ClasseLeçonActTyprep'!$I:$L,4,0))), VLOOKUP(CONCATENATE(MID($H912,1,LEN($H912)-4),"---*",$G912),'Question ClasseLeçonActTyprep'!$I:$L,4,0), IF(NOT(ISNA(VLOOKUP(CONCATENATE(MID($H912,1,LEN($H912)-5),"----*",$G912),'Question ClasseLeçonActTyprep'!$I:$L,4,0))), VLOOKUP(CONCATENATE(MID($H912,1,LEN($H912)-6),"----*",$G912),'Question ClasseLeçonActTyprep'!$I:$L,4,0), 0))))</f>
        <v>0</v>
      </c>
      <c r="N912" s="86">
        <f t="shared" si="58"/>
        <v>0</v>
      </c>
      <c r="O912" s="93" t="str">
        <f t="shared" si="59"/>
        <v>INSERT INTO `activite_clnt` (nom, description, objectif, consigne, typrep, num_activite, fk_classe_id, fk_lesson_id, fk_natureactiv_id) VALUES ('Apprendre la notion de poids, avec des exemples usuels - Introduction/Initiation', 'Un exercice de type QCM', 'Apprendre la notion de poids, avec des exemples usuels : poids d''une baguette de pain, d''une pomme, d''un sac d''école, d''un livre, d''un ordinateur, d''un téléphone, d''un enfant, d''un adulte, d''un cheval, d''une vache, d''une voiture', '', 'Q1', '1', 'GSM', 'PD', 'I');</v>
      </c>
    </row>
    <row r="913" spans="1:15" s="12" customFormat="1" ht="87" x14ac:dyDescent="0.35">
      <c r="A913" s="12" t="s">
        <v>75</v>
      </c>
      <c r="B913" s="85" t="s">
        <v>758</v>
      </c>
      <c r="C913" s="85"/>
      <c r="D913" s="85" t="s">
        <v>637</v>
      </c>
      <c r="E913" s="85" t="str">
        <f>VLOOKUP(D913,'Phase apprent &amp; Nature activ'!A$11:B$14,2,0)</f>
        <v>Introduction/Initiation</v>
      </c>
      <c r="F913" s="85">
        <v>1</v>
      </c>
      <c r="G913" s="85" t="s">
        <v>953</v>
      </c>
      <c r="H913" s="85" t="str">
        <f t="shared" si="57"/>
        <v>GSM-PD-I-1-Q2</v>
      </c>
      <c r="I913" s="48" t="str">
        <f>CONCATENATE(VLOOKUP(CONCATENATE(A913,"-",B913,"-",D913,"-",F913),'Activités par classe-leçon-nat'!G:H,2,0)," - ",E913)</f>
        <v>Apprendre la notion de poids, avec des exemples usuels - Introduction/Initiation</v>
      </c>
      <c r="J913" s="48" t="str">
        <f>VLOOKUP(CONCATENATE($A913,"-",$B913,"-",$D913,"-",$F913),'Activités par classe-leçon-nat'!G:J,3,0)</f>
        <v>Apprendre la notion de poids, avec des exemples usuels : poids d'une baguette de pain, d'une pomme, d'un sac d'école, d'un livre, d'un ordinateur, d'un téléphone, d'un enfant, d'un adulte, d'un cheval, d'une vache, d'une voiture</v>
      </c>
      <c r="K913" s="16" t="str">
        <f>VLOOKUP(G913,'Type Exo'!A:C,3,0)</f>
        <v>Un exercice de type QCM (question alternative / trouver l'intrus)</v>
      </c>
      <c r="L913" s="48"/>
      <c r="M913" s="48">
        <f>IF(NOT(ISNA(VLOOKUP(CONCATENATE($H913,"-",$G913),'Question ClasseLeçonActTyprep'!$I:$L,4,0))), VLOOKUP(CONCATENATE($H913,"-",$G913),'Question ClasseLeçonActTyprep'!$I:$L,4,0), IF(NOT(ISNA(VLOOKUP(CONCATENATE(MID($H913,1,LEN($H913)-2),"--*",$G913),'Question ClasseLeçonActTyprep'!$I:$L,4,0))), VLOOKUP(CONCATENATE(MID($H913,1,LEN($H913)-2),"--*",$G913),'Question ClasseLeçonActTyprep'!$I:$L,4,0), IF(NOT(ISNA(VLOOKUP(CONCATENATE(MID($H913,1,LEN($H913)-4),"---*",$G913),'Question ClasseLeçonActTyprep'!$I:$L,4,0))), VLOOKUP(CONCATENATE(MID($H913,1,LEN($H913)-4),"---*",$G913),'Question ClasseLeçonActTyprep'!$I:$L,4,0), IF(NOT(ISNA(VLOOKUP(CONCATENATE(MID($H913,1,LEN($H913)-5),"----*",$G913),'Question ClasseLeçonActTyprep'!$I:$L,4,0))), VLOOKUP(CONCATENATE(MID($H913,1,LEN($H913)-6),"----*",$G913),'Question ClasseLeçonActTyprep'!$I:$L,4,0), 0))))</f>
        <v>0</v>
      </c>
      <c r="N913" s="86">
        <f t="shared" si="58"/>
        <v>0</v>
      </c>
      <c r="O913" s="93" t="str">
        <f t="shared" si="59"/>
        <v>INSERT INTO `activite_clnt` (nom, description, objectif, consigne, typrep, num_activite, fk_classe_id, fk_lesson_id, fk_natureactiv_id) VALUES ('Apprendre la notion de poids, avec des exemples usuels - Introduction/Initiation', 'Un exercice de type QCM (question alternative / trouver l''intrus)', 'Apprendre la notion de poids, avec des exemples usuels : poids d''une baguette de pain, d''une pomme, d''un sac d''école, d''un livre, d''un ordinateur, d''un téléphone, d''un enfant, d''un adulte, d''un cheval, d''une vache, d''une voiture', '', 'Q2', '1', 'GSM', 'PD', 'I');</v>
      </c>
    </row>
    <row r="914" spans="1:15" s="12" customFormat="1" ht="72.5" x14ac:dyDescent="0.35">
      <c r="A914" s="12" t="s">
        <v>75</v>
      </c>
      <c r="B914" s="85" t="s">
        <v>758</v>
      </c>
      <c r="C914" s="85"/>
      <c r="D914" s="85" t="s">
        <v>637</v>
      </c>
      <c r="E914" s="85" t="str">
        <f>VLOOKUP(D914,'Phase apprent &amp; Nature activ'!A$11:B$14,2,0)</f>
        <v>Introduction/Initiation</v>
      </c>
      <c r="F914" s="85">
        <v>1</v>
      </c>
      <c r="G914" s="85" t="s">
        <v>87</v>
      </c>
      <c r="H914" s="85" t="str">
        <f t="shared" si="57"/>
        <v>GSM-PD-I-1-M</v>
      </c>
      <c r="I914" s="48" t="str">
        <f>CONCATENATE(VLOOKUP(CONCATENATE(A914,"-",B914,"-",D914,"-",F914),'Activités par classe-leçon-nat'!G:H,2,0)," - ",E914)</f>
        <v>Apprendre la notion de poids, avec des exemples usuels - Introduction/Initiation</v>
      </c>
      <c r="J914" s="48" t="str">
        <f>VLOOKUP(CONCATENATE($A914,"-",$B914,"-",$D914,"-",$F914),'Activités par classe-leçon-nat'!G:J,3,0)</f>
        <v>Apprendre la notion de poids, avec des exemples usuels : poids d'une baguette de pain, d'une pomme, d'un sac d'école, d'un livre, d'un ordinateur, d'un téléphone, d'un enfant, d'un adulte, d'un cheval, d'une vache, d'une voiture</v>
      </c>
      <c r="K914" s="16" t="str">
        <f>VLOOKUP(G914,'Type Exo'!A:C,3,0)</f>
        <v>Un exercice de type Memory</v>
      </c>
      <c r="L914" s="48"/>
      <c r="M914" s="48">
        <f>IF(NOT(ISNA(VLOOKUP(CONCATENATE($H914,"-",$G914),'Question ClasseLeçonActTyprep'!$I:$L,4,0))), VLOOKUP(CONCATENATE($H914,"-",$G914),'Question ClasseLeçonActTyprep'!$I:$L,4,0), IF(NOT(ISNA(VLOOKUP(CONCATENATE(MID($H914,1,LEN($H914)-2),"--*",$G914),'Question ClasseLeçonActTyprep'!$I:$L,4,0))), VLOOKUP(CONCATENATE(MID($H914,1,LEN($H914)-2),"--*",$G914),'Question ClasseLeçonActTyprep'!$I:$L,4,0), IF(NOT(ISNA(VLOOKUP(CONCATENATE(MID($H914,1,LEN($H914)-4),"---*",$G914),'Question ClasseLeçonActTyprep'!$I:$L,4,0))), VLOOKUP(CONCATENATE(MID($H914,1,LEN($H914)-4),"---*",$G914),'Question ClasseLeçonActTyprep'!$I:$L,4,0), IF(NOT(ISNA(VLOOKUP(CONCATENATE(MID($H914,1,LEN($H914)-5),"----*",$G914),'Question ClasseLeçonActTyprep'!$I:$L,4,0))), VLOOKUP(CONCATENATE(MID($H914,1,LEN($H914)-6),"----*",$G914),'Question ClasseLeçonActTyprep'!$I:$L,4,0), 0))))</f>
        <v>0</v>
      </c>
      <c r="N914" s="86">
        <f t="shared" si="58"/>
        <v>0</v>
      </c>
      <c r="O914" s="93" t="str">
        <f t="shared" si="59"/>
        <v>INSERT INTO `activite_clnt` (nom, description, objectif, consigne, typrep, num_activite, fk_classe_id, fk_lesson_id, fk_natureactiv_id) VALUES ('Apprendre la notion de poids, avec des exemples usuels - Introduction/Initiation', 'Un exercice de type Memory', 'Apprendre la notion de poids, avec des exemples usuels : poids d''une baguette de pain, d''une pomme, d''un sac d''école, d''un livre, d''un ordinateur, d''un téléphone, d''un enfant, d''un adulte, d''un cheval, d''une vache, d''une voiture', '', 'M', '1', 'GSM', 'PD', 'I');</v>
      </c>
    </row>
    <row r="915" spans="1:15" s="12" customFormat="1" ht="87" x14ac:dyDescent="0.35">
      <c r="A915" s="12" t="s">
        <v>75</v>
      </c>
      <c r="B915" s="85" t="s">
        <v>758</v>
      </c>
      <c r="C915" s="85"/>
      <c r="D915" s="85" t="s">
        <v>637</v>
      </c>
      <c r="E915" s="85" t="str">
        <f>VLOOKUP(D915,'Phase apprent &amp; Nature activ'!A$11:B$14,2,0)</f>
        <v>Introduction/Initiation</v>
      </c>
      <c r="F915" s="85">
        <v>1</v>
      </c>
      <c r="G915" s="85" t="s">
        <v>628</v>
      </c>
      <c r="H915" s="85" t="str">
        <f t="shared" si="57"/>
        <v>GSM-PD-I-1-P</v>
      </c>
      <c r="I915" s="48" t="str">
        <f>CONCATENATE(VLOOKUP(CONCATENATE(A915,"-",B915,"-",D915,"-",F915),'Activités par classe-leçon-nat'!G:H,2,0)," - ",E915)</f>
        <v>Apprendre la notion de poids, avec des exemples usuels - Introduction/Initiation</v>
      </c>
      <c r="J915" s="48" t="str">
        <f>VLOOKUP(CONCATENATE($A915,"-",$B915,"-",$D915,"-",$F915),'Activités par classe-leçon-nat'!G:J,3,0)</f>
        <v>Apprendre la notion de poids, avec des exemples usuels : poids d'une baguette de pain, d'une pomme, d'un sac d'école, d'un livre, d'un ordinateur, d'un téléphone, d'un enfant, d'un adulte, d'un cheval, d'une vache, d'une voiture</v>
      </c>
      <c r="K915" s="16" t="str">
        <f>VLOOKUP(G915,'Type Exo'!A:C,3,0)</f>
        <v>Un exercice où il faut relier des items entre eux par paire</v>
      </c>
      <c r="L915" s="48"/>
      <c r="M915" s="48">
        <f>IF(NOT(ISNA(VLOOKUP(CONCATENATE($H915,"-",$G915),'Question ClasseLeçonActTyprep'!$I:$L,4,0))), VLOOKUP(CONCATENATE($H915,"-",$G915),'Question ClasseLeçonActTyprep'!$I:$L,4,0), IF(NOT(ISNA(VLOOKUP(CONCATENATE(MID($H915,1,LEN($H915)-2),"--*",$G915),'Question ClasseLeçonActTyprep'!$I:$L,4,0))), VLOOKUP(CONCATENATE(MID($H915,1,LEN($H915)-2),"--*",$G915),'Question ClasseLeçonActTyprep'!$I:$L,4,0), IF(NOT(ISNA(VLOOKUP(CONCATENATE(MID($H915,1,LEN($H915)-4),"---*",$G915),'Question ClasseLeçonActTyprep'!$I:$L,4,0))), VLOOKUP(CONCATENATE(MID($H915,1,LEN($H915)-4),"---*",$G915),'Question ClasseLeçonActTyprep'!$I:$L,4,0), IF(NOT(ISNA(VLOOKUP(CONCATENATE(MID($H915,1,LEN($H915)-5),"----*",$G915),'Question ClasseLeçonActTyprep'!$I:$L,4,0))), VLOOKUP(CONCATENATE(MID($H915,1,LEN($H915)-6),"----*",$G915),'Question ClasseLeçonActTyprep'!$I:$L,4,0), 0))))</f>
        <v>0</v>
      </c>
      <c r="N915" s="86">
        <f t="shared" si="58"/>
        <v>0</v>
      </c>
      <c r="O915" s="93" t="str">
        <f t="shared" si="59"/>
        <v>INSERT INTO `activite_clnt` (nom, description, objectif, consigne, typrep, num_activite, fk_classe_id, fk_lesson_id, fk_natureactiv_id) VALUES ('Apprendre la notion de poids, avec des exemples usuels - Introduction/Initiation', 'Un exercice où il faut relier des items entre eux par paire', 'Apprendre la notion de poids, avec des exemples usuels : poids d''une baguette de pain, d''une pomme, d''un sac d''école, d''un livre, d''un ordinateur, d''un téléphone, d''un enfant, d''un adulte, d''un cheval, d''une vache, d''une voiture', '', 'P', '1', 'GSM', 'PD', 'I');</v>
      </c>
    </row>
    <row r="916" spans="1:15" s="12" customFormat="1" ht="72.5" x14ac:dyDescent="0.35">
      <c r="A916" s="12" t="s">
        <v>75</v>
      </c>
      <c r="B916" s="85" t="s">
        <v>758</v>
      </c>
      <c r="C916" s="85"/>
      <c r="D916" s="85" t="s">
        <v>637</v>
      </c>
      <c r="E916" s="85" t="str">
        <f>VLOOKUP(D916,'Phase apprent &amp; Nature activ'!A$11:B$14,2,0)</f>
        <v>Introduction/Initiation</v>
      </c>
      <c r="F916" s="85">
        <v>1</v>
      </c>
      <c r="G916" s="85" t="s">
        <v>835</v>
      </c>
      <c r="H916" s="85" t="str">
        <f t="shared" si="57"/>
        <v>GSM-PD-I-1-T</v>
      </c>
      <c r="I916" s="48" t="str">
        <f>CONCATENATE(VLOOKUP(CONCATENATE(A916,"-",B916,"-",D916,"-",F916),'Activités par classe-leçon-nat'!G:H,2,0)," - ",E916)</f>
        <v>Apprendre la notion de poids, avec des exemples usuels - Introduction/Initiation</v>
      </c>
      <c r="J916" s="48" t="str">
        <f>VLOOKUP(CONCATENATE($A916,"-",$B916,"-",$D916,"-",$F916),'Activités par classe-leçon-nat'!G:J,3,0)</f>
        <v>Apprendre la notion de poids, avec des exemples usuels : poids d'une baguette de pain, d'une pomme, d'un sac d'école, d'un livre, d'un ordinateur, d'un téléphone, d'un enfant, d'un adulte, d'un cheval, d'une vache, d'une voiture</v>
      </c>
      <c r="K916" s="16" t="str">
        <f>VLOOKUP(G916,'Type Exo'!A:C,3,0)</f>
        <v>Un exercice à trous</v>
      </c>
      <c r="L916" s="48"/>
      <c r="M916" s="48">
        <f>IF(NOT(ISNA(VLOOKUP(CONCATENATE($H916,"-",$G916),'Question ClasseLeçonActTyprep'!$I:$L,4,0))), VLOOKUP(CONCATENATE($H916,"-",$G916),'Question ClasseLeçonActTyprep'!$I:$L,4,0), IF(NOT(ISNA(VLOOKUP(CONCATENATE(MID($H916,1,LEN($H916)-2),"--*",$G916),'Question ClasseLeçonActTyprep'!$I:$L,4,0))), VLOOKUP(CONCATENATE(MID($H916,1,LEN($H916)-2),"--*",$G916),'Question ClasseLeçonActTyprep'!$I:$L,4,0), IF(NOT(ISNA(VLOOKUP(CONCATENATE(MID($H916,1,LEN($H916)-4),"---*",$G916),'Question ClasseLeçonActTyprep'!$I:$L,4,0))), VLOOKUP(CONCATENATE(MID($H916,1,LEN($H916)-4),"---*",$G916),'Question ClasseLeçonActTyprep'!$I:$L,4,0), IF(NOT(ISNA(VLOOKUP(CONCATENATE(MID($H916,1,LEN($H916)-5),"----*",$G916),'Question ClasseLeçonActTyprep'!$I:$L,4,0))), VLOOKUP(CONCATENATE(MID($H916,1,LEN($H916)-6),"----*",$G916),'Question ClasseLeçonActTyprep'!$I:$L,4,0), 0))))</f>
        <v>0</v>
      </c>
      <c r="N916" s="86">
        <f t="shared" si="58"/>
        <v>0</v>
      </c>
      <c r="O916" s="93" t="str">
        <f t="shared" si="59"/>
        <v>INSERT INTO `activite_clnt` (nom, description, objectif, consigne, typrep, num_activite, fk_classe_id, fk_lesson_id, fk_natureactiv_id) VALUES ('Apprendre la notion de poids, avec des exemples usuels - Introduction/Initiation', 'Un exercice à trous', 'Apprendre la notion de poids, avec des exemples usuels : poids d''une baguette de pain, d''une pomme, d''un sac d''école, d''un livre, d''un ordinateur, d''un téléphone, d''un enfant, d''un adulte, d''un cheval, d''une vache, d''une voiture', '', 'T', '1', 'GSM', 'PD', 'I');</v>
      </c>
    </row>
    <row r="917" spans="1:15" s="12" customFormat="1" ht="58" x14ac:dyDescent="0.35">
      <c r="A917" s="12" t="s">
        <v>75</v>
      </c>
      <c r="B917" s="85" t="s">
        <v>758</v>
      </c>
      <c r="C917" s="85"/>
      <c r="D917" s="85" t="s">
        <v>637</v>
      </c>
      <c r="E917" s="85" t="str">
        <f>VLOOKUP(D917,'Phase apprent &amp; Nature activ'!A$11:B$14,2,0)</f>
        <v>Introduction/Initiation</v>
      </c>
      <c r="F917" s="85">
        <v>2</v>
      </c>
      <c r="G917" s="85" t="s">
        <v>735</v>
      </c>
      <c r="H917" s="85" t="str">
        <f t="shared" si="57"/>
        <v>GSM-PD-I-2-B1</v>
      </c>
      <c r="I917" s="48" t="str">
        <f>CONCATENATE(VLOOKUP(CONCATENATE(A917,"-",B917,"-",D917,"-",F917),'Activités par classe-leçon-nat'!G:H,2,0)," - ",E917)</f>
        <v>Apprendre à estimer le poids par comparaison avec des références connues - Introduction/Initiation</v>
      </c>
      <c r="J917" s="48">
        <f>VLOOKUP(CONCATENATE($A917,"-",$B917,"-",$D917,"-",$F917),'Activités par classe-leçon-nat'!G:J,3,0)</f>
        <v>0</v>
      </c>
      <c r="K917" s="16" t="str">
        <f>VLOOKUP(G917,'Type Exo'!A:C,3,0)</f>
        <v>Exercice où il faut trouver la bonne réponse parmi 2 possibles</v>
      </c>
      <c r="L917" s="48"/>
      <c r="M917" s="48">
        <f>IF(NOT(ISNA(VLOOKUP(CONCATENATE($H917,"-",$G917),'Question ClasseLeçonActTyprep'!$I:$L,4,0))), VLOOKUP(CONCATENATE($H917,"-",$G917),'Question ClasseLeçonActTyprep'!$I:$L,4,0), IF(NOT(ISNA(VLOOKUP(CONCATENATE(MID($H917,1,LEN($H917)-2),"--*",$G917),'Question ClasseLeçonActTyprep'!$I:$L,4,0))), VLOOKUP(CONCATENATE(MID($H917,1,LEN($H917)-2),"--*",$G917),'Question ClasseLeçonActTyprep'!$I:$L,4,0), IF(NOT(ISNA(VLOOKUP(CONCATENATE(MID($H917,1,LEN($H917)-4),"---*",$G917),'Question ClasseLeçonActTyprep'!$I:$L,4,0))), VLOOKUP(CONCATENATE(MID($H917,1,LEN($H917)-4),"---*",$G917),'Question ClasseLeçonActTyprep'!$I:$L,4,0), IF(NOT(ISNA(VLOOKUP(CONCATENATE(MID($H917,1,LEN($H917)-5),"----*",$G917),'Question ClasseLeçonActTyprep'!$I:$L,4,0))), VLOOKUP(CONCATENATE(MID($H917,1,LEN($H917)-6),"----*",$G917),'Question ClasseLeçonActTyprep'!$I:$L,4,0), 0))))</f>
        <v>0</v>
      </c>
      <c r="N917" s="86">
        <f t="shared" si="58"/>
        <v>0</v>
      </c>
      <c r="O917" s="93" t="str">
        <f t="shared" si="59"/>
        <v>INSERT INTO `activite_clnt` (nom, description, objectif, consigne, typrep, num_activite, fk_classe_id, fk_lesson_id, fk_natureactiv_id) VALUES ('Apprendre à estimer le poids par comparaison avec des références connues - Introduction/Initiation', 'Exercice où il faut trouver la bonne réponse parmi 2 possibles', '0', '', 'B1', '2', 'GSM', 'PD', 'I');</v>
      </c>
    </row>
    <row r="918" spans="1:15" s="12" customFormat="1" ht="58" x14ac:dyDescent="0.35">
      <c r="A918" s="12" t="s">
        <v>75</v>
      </c>
      <c r="B918" s="85" t="s">
        <v>758</v>
      </c>
      <c r="C918" s="85"/>
      <c r="D918" s="85" t="s">
        <v>637</v>
      </c>
      <c r="E918" s="85" t="str">
        <f>VLOOKUP(D918,'Phase apprent &amp; Nature activ'!A$11:B$14,2,0)</f>
        <v>Introduction/Initiation</v>
      </c>
      <c r="F918" s="85">
        <v>2</v>
      </c>
      <c r="G918" s="85" t="s">
        <v>951</v>
      </c>
      <c r="H918" s="85" t="str">
        <f t="shared" si="57"/>
        <v>GSM-PD-I-2-B2</v>
      </c>
      <c r="I918" s="48" t="str">
        <f>CONCATENATE(VLOOKUP(CONCATENATE(A918,"-",B918,"-",D918,"-",F918),'Activités par classe-leçon-nat'!G:H,2,0)," - ",E918)</f>
        <v>Apprendre à estimer le poids par comparaison avec des références connues - Introduction/Initiation</v>
      </c>
      <c r="J918" s="48">
        <f>VLOOKUP(CONCATENATE($A918,"-",$B918,"-",$D918,"-",$F918),'Activités par classe-leçon-nat'!G:J,3,0)</f>
        <v>0</v>
      </c>
      <c r="K918" s="16" t="str">
        <f>VLOOKUP(G918,'Type Exo'!A:C,3,0)</f>
        <v>Exercice où il faut trouver la bonne réponse parmi 2 possibles (question alternative)</v>
      </c>
      <c r="L918" s="48"/>
      <c r="M918" s="48">
        <f>IF(NOT(ISNA(VLOOKUP(CONCATENATE($H918,"-",$G918),'Question ClasseLeçonActTyprep'!$I:$L,4,0))), VLOOKUP(CONCATENATE($H918,"-",$G918),'Question ClasseLeçonActTyprep'!$I:$L,4,0), IF(NOT(ISNA(VLOOKUP(CONCATENATE(MID($H918,1,LEN($H918)-2),"--*",$G918),'Question ClasseLeçonActTyprep'!$I:$L,4,0))), VLOOKUP(CONCATENATE(MID($H918,1,LEN($H918)-2),"--*",$G918),'Question ClasseLeçonActTyprep'!$I:$L,4,0), IF(NOT(ISNA(VLOOKUP(CONCATENATE(MID($H918,1,LEN($H918)-4),"---*",$G918),'Question ClasseLeçonActTyprep'!$I:$L,4,0))), VLOOKUP(CONCATENATE(MID($H918,1,LEN($H918)-4),"---*",$G918),'Question ClasseLeçonActTyprep'!$I:$L,4,0), IF(NOT(ISNA(VLOOKUP(CONCATENATE(MID($H918,1,LEN($H918)-5),"----*",$G918),'Question ClasseLeçonActTyprep'!$I:$L,4,0))), VLOOKUP(CONCATENATE(MID($H918,1,LEN($H918)-6),"----*",$G918),'Question ClasseLeçonActTyprep'!$I:$L,4,0), 0))))</f>
        <v>0</v>
      </c>
      <c r="N918" s="86">
        <f t="shared" si="58"/>
        <v>0</v>
      </c>
      <c r="O918" s="93" t="str">
        <f t="shared" si="59"/>
        <v>INSERT INTO `activite_clnt` (nom, description, objectif, consigne, typrep, num_activite, fk_classe_id, fk_lesson_id, fk_natureactiv_id) VALUES ('Apprendre à estimer le poids par comparaison avec des références connues - Introduction/Initiation', 'Exercice où il faut trouver la bonne réponse parmi 2 possibles (question alternative)', '0', '', 'B2', '2', 'GSM', 'PD', 'I');</v>
      </c>
    </row>
    <row r="919" spans="1:15" s="12" customFormat="1" ht="43.5" x14ac:dyDescent="0.35">
      <c r="A919" s="12" t="s">
        <v>75</v>
      </c>
      <c r="B919" s="85" t="s">
        <v>758</v>
      </c>
      <c r="C919" s="85"/>
      <c r="D919" s="85" t="s">
        <v>637</v>
      </c>
      <c r="E919" s="85" t="str">
        <f>VLOOKUP(D919,'Phase apprent &amp; Nature activ'!A$11:B$14,2,0)</f>
        <v>Introduction/Initiation</v>
      </c>
      <c r="F919" s="85">
        <v>2</v>
      </c>
      <c r="G919" s="85" t="s">
        <v>952</v>
      </c>
      <c r="H919" s="85" t="str">
        <f t="shared" si="57"/>
        <v>GSM-PD-I-2-Q1</v>
      </c>
      <c r="I919" s="48" t="str">
        <f>CONCATENATE(VLOOKUP(CONCATENATE(A919,"-",B919,"-",D919,"-",F919),'Activités par classe-leçon-nat'!G:H,2,0)," - ",E919)</f>
        <v>Apprendre à estimer le poids par comparaison avec des références connues - Introduction/Initiation</v>
      </c>
      <c r="J919" s="48">
        <f>VLOOKUP(CONCATENATE($A919,"-",$B919,"-",$D919,"-",$F919),'Activités par classe-leçon-nat'!G:J,3,0)</f>
        <v>0</v>
      </c>
      <c r="K919" s="16" t="str">
        <f>VLOOKUP(G919,'Type Exo'!A:C,3,0)</f>
        <v>Un exercice de type QCM</v>
      </c>
      <c r="L919" s="48"/>
      <c r="M919" s="48">
        <f>IF(NOT(ISNA(VLOOKUP(CONCATENATE($H919,"-",$G919),'Question ClasseLeçonActTyprep'!$I:$L,4,0))), VLOOKUP(CONCATENATE($H919,"-",$G919),'Question ClasseLeçonActTyprep'!$I:$L,4,0), IF(NOT(ISNA(VLOOKUP(CONCATENATE(MID($H919,1,LEN($H919)-2),"--*",$G919),'Question ClasseLeçonActTyprep'!$I:$L,4,0))), VLOOKUP(CONCATENATE(MID($H919,1,LEN($H919)-2),"--*",$G919),'Question ClasseLeçonActTyprep'!$I:$L,4,0), IF(NOT(ISNA(VLOOKUP(CONCATENATE(MID($H919,1,LEN($H919)-4),"---*",$G919),'Question ClasseLeçonActTyprep'!$I:$L,4,0))), VLOOKUP(CONCATENATE(MID($H919,1,LEN($H919)-4),"---*",$G919),'Question ClasseLeçonActTyprep'!$I:$L,4,0), IF(NOT(ISNA(VLOOKUP(CONCATENATE(MID($H919,1,LEN($H919)-5),"----*",$G919),'Question ClasseLeçonActTyprep'!$I:$L,4,0))), VLOOKUP(CONCATENATE(MID($H919,1,LEN($H919)-6),"----*",$G919),'Question ClasseLeçonActTyprep'!$I:$L,4,0), 0))))</f>
        <v>0</v>
      </c>
      <c r="N919" s="86">
        <f t="shared" si="58"/>
        <v>0</v>
      </c>
      <c r="O919" s="93" t="str">
        <f t="shared" si="59"/>
        <v>INSERT INTO `activite_clnt` (nom, description, objectif, consigne, typrep, num_activite, fk_classe_id, fk_lesson_id, fk_natureactiv_id) VALUES ('Apprendre à estimer le poids par comparaison avec des références connues - Introduction/Initiation', 'Un exercice de type QCM', '0', '', 'Q1', '2', 'GSM', 'PD', 'I');</v>
      </c>
    </row>
    <row r="920" spans="1:15" s="12" customFormat="1" ht="58" x14ac:dyDescent="0.35">
      <c r="A920" s="12" t="s">
        <v>75</v>
      </c>
      <c r="B920" s="85" t="s">
        <v>758</v>
      </c>
      <c r="C920" s="85"/>
      <c r="D920" s="85" t="s">
        <v>637</v>
      </c>
      <c r="E920" s="85" t="str">
        <f>VLOOKUP(D920,'Phase apprent &amp; Nature activ'!A$11:B$14,2,0)</f>
        <v>Introduction/Initiation</v>
      </c>
      <c r="F920" s="85">
        <v>2</v>
      </c>
      <c r="G920" s="85" t="s">
        <v>953</v>
      </c>
      <c r="H920" s="85" t="str">
        <f t="shared" si="57"/>
        <v>GSM-PD-I-2-Q2</v>
      </c>
      <c r="I920" s="48" t="str">
        <f>CONCATENATE(VLOOKUP(CONCATENATE(A920,"-",B920,"-",D920,"-",F920),'Activités par classe-leçon-nat'!G:H,2,0)," - ",E920)</f>
        <v>Apprendre à estimer le poids par comparaison avec des références connues - Introduction/Initiation</v>
      </c>
      <c r="J920" s="48">
        <f>VLOOKUP(CONCATENATE($A920,"-",$B920,"-",$D920,"-",$F920),'Activités par classe-leçon-nat'!G:J,3,0)</f>
        <v>0</v>
      </c>
      <c r="K920" s="16" t="str">
        <f>VLOOKUP(G920,'Type Exo'!A:C,3,0)</f>
        <v>Un exercice de type QCM (question alternative / trouver l'intrus)</v>
      </c>
      <c r="L920" s="48"/>
      <c r="M920" s="48">
        <f>IF(NOT(ISNA(VLOOKUP(CONCATENATE($H920,"-",$G920),'Question ClasseLeçonActTyprep'!$I:$L,4,0))), VLOOKUP(CONCATENATE($H920,"-",$G920),'Question ClasseLeçonActTyprep'!$I:$L,4,0), IF(NOT(ISNA(VLOOKUP(CONCATENATE(MID($H920,1,LEN($H920)-2),"--*",$G920),'Question ClasseLeçonActTyprep'!$I:$L,4,0))), VLOOKUP(CONCATENATE(MID($H920,1,LEN($H920)-2),"--*",$G920),'Question ClasseLeçonActTyprep'!$I:$L,4,0), IF(NOT(ISNA(VLOOKUP(CONCATENATE(MID($H920,1,LEN($H920)-4),"---*",$G920),'Question ClasseLeçonActTyprep'!$I:$L,4,0))), VLOOKUP(CONCATENATE(MID($H920,1,LEN($H920)-4),"---*",$G920),'Question ClasseLeçonActTyprep'!$I:$L,4,0), IF(NOT(ISNA(VLOOKUP(CONCATENATE(MID($H920,1,LEN($H920)-5),"----*",$G920),'Question ClasseLeçonActTyprep'!$I:$L,4,0))), VLOOKUP(CONCATENATE(MID($H920,1,LEN($H920)-6),"----*",$G920),'Question ClasseLeçonActTyprep'!$I:$L,4,0), 0))))</f>
        <v>0</v>
      </c>
      <c r="N920" s="86">
        <f t="shared" si="58"/>
        <v>0</v>
      </c>
      <c r="O920" s="93" t="str">
        <f t="shared" si="59"/>
        <v>INSERT INTO `activite_clnt` (nom, description, objectif, consigne, typrep, num_activite, fk_classe_id, fk_lesson_id, fk_natureactiv_id) VALUES ('Apprendre à estimer le poids par comparaison avec des références connues - Introduction/Initiation', 'Un exercice de type QCM (question alternative / trouver l''intrus)', '0', '', 'Q2', '2', 'GSM', 'PD', 'I');</v>
      </c>
    </row>
    <row r="921" spans="1:15" s="12" customFormat="1" ht="43.5" x14ac:dyDescent="0.35">
      <c r="A921" s="12" t="s">
        <v>75</v>
      </c>
      <c r="B921" s="85" t="s">
        <v>758</v>
      </c>
      <c r="C921" s="85"/>
      <c r="D921" s="85" t="s">
        <v>637</v>
      </c>
      <c r="E921" s="85" t="str">
        <f>VLOOKUP(D921,'Phase apprent &amp; Nature activ'!A$11:B$14,2,0)</f>
        <v>Introduction/Initiation</v>
      </c>
      <c r="F921" s="85">
        <v>2</v>
      </c>
      <c r="G921" s="85" t="s">
        <v>87</v>
      </c>
      <c r="H921" s="85" t="str">
        <f t="shared" si="57"/>
        <v>GSM-PD-I-2-M</v>
      </c>
      <c r="I921" s="48" t="str">
        <f>CONCATENATE(VLOOKUP(CONCATENATE(A921,"-",B921,"-",D921,"-",F921),'Activités par classe-leçon-nat'!G:H,2,0)," - ",E921)</f>
        <v>Apprendre à estimer le poids par comparaison avec des références connues - Introduction/Initiation</v>
      </c>
      <c r="J921" s="48">
        <f>VLOOKUP(CONCATENATE($A921,"-",$B921,"-",$D921,"-",$F921),'Activités par classe-leçon-nat'!G:J,3,0)</f>
        <v>0</v>
      </c>
      <c r="K921" s="16" t="str">
        <f>VLOOKUP(G921,'Type Exo'!A:C,3,0)</f>
        <v>Un exercice de type Memory</v>
      </c>
      <c r="L921" s="48"/>
      <c r="M921" s="48">
        <f>IF(NOT(ISNA(VLOOKUP(CONCATENATE($H921,"-",$G921),'Question ClasseLeçonActTyprep'!$I:$L,4,0))), VLOOKUP(CONCATENATE($H921,"-",$G921),'Question ClasseLeçonActTyprep'!$I:$L,4,0), IF(NOT(ISNA(VLOOKUP(CONCATENATE(MID($H921,1,LEN($H921)-2),"--*",$G921),'Question ClasseLeçonActTyprep'!$I:$L,4,0))), VLOOKUP(CONCATENATE(MID($H921,1,LEN($H921)-2),"--*",$G921),'Question ClasseLeçonActTyprep'!$I:$L,4,0), IF(NOT(ISNA(VLOOKUP(CONCATENATE(MID($H921,1,LEN($H921)-4),"---*",$G921),'Question ClasseLeçonActTyprep'!$I:$L,4,0))), VLOOKUP(CONCATENATE(MID($H921,1,LEN($H921)-4),"---*",$G921),'Question ClasseLeçonActTyprep'!$I:$L,4,0), IF(NOT(ISNA(VLOOKUP(CONCATENATE(MID($H921,1,LEN($H921)-5),"----*",$G921),'Question ClasseLeçonActTyprep'!$I:$L,4,0))), VLOOKUP(CONCATENATE(MID($H921,1,LEN($H921)-6),"----*",$G921),'Question ClasseLeçonActTyprep'!$I:$L,4,0), 0))))</f>
        <v>0</v>
      </c>
      <c r="N921" s="86">
        <f t="shared" si="58"/>
        <v>0</v>
      </c>
      <c r="O921" s="93" t="str">
        <f t="shared" si="59"/>
        <v>INSERT INTO `activite_clnt` (nom, description, objectif, consigne, typrep, num_activite, fk_classe_id, fk_lesson_id, fk_natureactiv_id) VALUES ('Apprendre à estimer le poids par comparaison avec des références connues - Introduction/Initiation', 'Un exercice de type Memory', '0', '', 'M', '2', 'GSM', 'PD', 'I');</v>
      </c>
    </row>
    <row r="922" spans="1:15" s="12" customFormat="1" ht="58" x14ac:dyDescent="0.35">
      <c r="A922" s="12" t="s">
        <v>75</v>
      </c>
      <c r="B922" s="85" t="s">
        <v>758</v>
      </c>
      <c r="C922" s="85"/>
      <c r="D922" s="85" t="s">
        <v>637</v>
      </c>
      <c r="E922" s="85" t="str">
        <f>VLOOKUP(D922,'Phase apprent &amp; Nature activ'!A$11:B$14,2,0)</f>
        <v>Introduction/Initiation</v>
      </c>
      <c r="F922" s="85">
        <v>2</v>
      </c>
      <c r="G922" s="85" t="s">
        <v>628</v>
      </c>
      <c r="H922" s="85" t="str">
        <f t="shared" si="57"/>
        <v>GSM-PD-I-2-P</v>
      </c>
      <c r="I922" s="48" t="str">
        <f>CONCATENATE(VLOOKUP(CONCATENATE(A922,"-",B922,"-",D922,"-",F922),'Activités par classe-leçon-nat'!G:H,2,0)," - ",E922)</f>
        <v>Apprendre à estimer le poids par comparaison avec des références connues - Introduction/Initiation</v>
      </c>
      <c r="J922" s="48">
        <f>VLOOKUP(CONCATENATE($A922,"-",$B922,"-",$D922,"-",$F922),'Activités par classe-leçon-nat'!G:J,3,0)</f>
        <v>0</v>
      </c>
      <c r="K922" s="16" t="str">
        <f>VLOOKUP(G922,'Type Exo'!A:C,3,0)</f>
        <v>Un exercice où il faut relier des items entre eux par paire</v>
      </c>
      <c r="L922" s="48"/>
      <c r="M922" s="48">
        <f>IF(NOT(ISNA(VLOOKUP(CONCATENATE($H922,"-",$G922),'Question ClasseLeçonActTyprep'!$I:$L,4,0))), VLOOKUP(CONCATENATE($H922,"-",$G922),'Question ClasseLeçonActTyprep'!$I:$L,4,0), IF(NOT(ISNA(VLOOKUP(CONCATENATE(MID($H922,1,LEN($H922)-2),"--*",$G922),'Question ClasseLeçonActTyprep'!$I:$L,4,0))), VLOOKUP(CONCATENATE(MID($H922,1,LEN($H922)-2),"--*",$G922),'Question ClasseLeçonActTyprep'!$I:$L,4,0), IF(NOT(ISNA(VLOOKUP(CONCATENATE(MID($H922,1,LEN($H922)-4),"---*",$G922),'Question ClasseLeçonActTyprep'!$I:$L,4,0))), VLOOKUP(CONCATENATE(MID($H922,1,LEN($H922)-4),"---*",$G922),'Question ClasseLeçonActTyprep'!$I:$L,4,0), IF(NOT(ISNA(VLOOKUP(CONCATENATE(MID($H922,1,LEN($H922)-5),"----*",$G922),'Question ClasseLeçonActTyprep'!$I:$L,4,0))), VLOOKUP(CONCATENATE(MID($H922,1,LEN($H922)-6),"----*",$G922),'Question ClasseLeçonActTyprep'!$I:$L,4,0), 0))))</f>
        <v>0</v>
      </c>
      <c r="N922" s="86">
        <f t="shared" si="58"/>
        <v>0</v>
      </c>
      <c r="O922" s="93" t="str">
        <f t="shared" si="59"/>
        <v>INSERT INTO `activite_clnt` (nom, description, objectif, consigne, typrep, num_activite, fk_classe_id, fk_lesson_id, fk_natureactiv_id) VALUES ('Apprendre à estimer le poids par comparaison avec des références connues - Introduction/Initiation', 'Un exercice où il faut relier des items entre eux par paire', '0', '', 'P', '2', 'GSM', 'PD', 'I');</v>
      </c>
    </row>
    <row r="923" spans="1:15" s="12" customFormat="1" ht="43.5" x14ac:dyDescent="0.35">
      <c r="A923" s="12" t="s">
        <v>75</v>
      </c>
      <c r="B923" s="85" t="s">
        <v>758</v>
      </c>
      <c r="C923" s="85"/>
      <c r="D923" s="85" t="s">
        <v>637</v>
      </c>
      <c r="E923" s="85" t="str">
        <f>VLOOKUP(D923,'Phase apprent &amp; Nature activ'!A$11:B$14,2,0)</f>
        <v>Introduction/Initiation</v>
      </c>
      <c r="F923" s="85">
        <v>2</v>
      </c>
      <c r="G923" s="85" t="s">
        <v>835</v>
      </c>
      <c r="H923" s="85" t="str">
        <f t="shared" si="57"/>
        <v>GSM-PD-I-2-T</v>
      </c>
      <c r="I923" s="48" t="str">
        <f>CONCATENATE(VLOOKUP(CONCATENATE(A923,"-",B923,"-",D923,"-",F923),'Activités par classe-leçon-nat'!G:H,2,0)," - ",E923)</f>
        <v>Apprendre à estimer le poids par comparaison avec des références connues - Introduction/Initiation</v>
      </c>
      <c r="J923" s="48">
        <f>VLOOKUP(CONCATENATE($A923,"-",$B923,"-",$D923,"-",$F923),'Activités par classe-leçon-nat'!G:J,3,0)</f>
        <v>0</v>
      </c>
      <c r="K923" s="16" t="str">
        <f>VLOOKUP(G923,'Type Exo'!A:C,3,0)</f>
        <v>Un exercice à trous</v>
      </c>
      <c r="L923" s="48"/>
      <c r="M923" s="48">
        <f>IF(NOT(ISNA(VLOOKUP(CONCATENATE($H923,"-",$G923),'Question ClasseLeçonActTyprep'!$I:$L,4,0))), VLOOKUP(CONCATENATE($H923,"-",$G923),'Question ClasseLeçonActTyprep'!$I:$L,4,0), IF(NOT(ISNA(VLOOKUP(CONCATENATE(MID($H923,1,LEN($H923)-2),"--*",$G923),'Question ClasseLeçonActTyprep'!$I:$L,4,0))), VLOOKUP(CONCATENATE(MID($H923,1,LEN($H923)-2),"--*",$G923),'Question ClasseLeçonActTyprep'!$I:$L,4,0), IF(NOT(ISNA(VLOOKUP(CONCATENATE(MID($H923,1,LEN($H923)-4),"---*",$G923),'Question ClasseLeçonActTyprep'!$I:$L,4,0))), VLOOKUP(CONCATENATE(MID($H923,1,LEN($H923)-4),"---*",$G923),'Question ClasseLeçonActTyprep'!$I:$L,4,0), IF(NOT(ISNA(VLOOKUP(CONCATENATE(MID($H923,1,LEN($H923)-5),"----*",$G923),'Question ClasseLeçonActTyprep'!$I:$L,4,0))), VLOOKUP(CONCATENATE(MID($H923,1,LEN($H923)-6),"----*",$G923),'Question ClasseLeçonActTyprep'!$I:$L,4,0), 0))))</f>
        <v>0</v>
      </c>
      <c r="N923" s="86">
        <f t="shared" si="58"/>
        <v>0</v>
      </c>
      <c r="O923" s="93" t="str">
        <f t="shared" si="59"/>
        <v>INSERT INTO `activite_clnt` (nom, description, objectif, consigne, typrep, num_activite, fk_classe_id, fk_lesson_id, fk_natureactiv_id) VALUES ('Apprendre à estimer le poids par comparaison avec des références connues - Introduction/Initiation', 'Un exercice à trous', '0', '', 'T', '2', 'GSM', 'PD', 'I');</v>
      </c>
    </row>
    <row r="924" spans="1:15" ht="55.15" customHeight="1" x14ac:dyDescent="0.35">
      <c r="O924" s="23" t="s">
        <v>1047</v>
      </c>
    </row>
  </sheetData>
  <autoFilter ref="A1:O925" xr:uid="{00000000-0009-0000-0000-00000C000000}"/>
  <pageMargins left="0.7" right="0.7" top="0.75" bottom="0.7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2"/>
  <sheetViews>
    <sheetView tabSelected="1" zoomScaleNormal="100" workbookViewId="0">
      <pane ySplit="1" topLeftCell="A5" activePane="bottomLeft" state="frozen"/>
      <selection pane="bottomLeft" activeCell="A20" sqref="A20:XFD20"/>
    </sheetView>
  </sheetViews>
  <sheetFormatPr baseColWidth="10" defaultColWidth="10.54296875" defaultRowHeight="14.5" x14ac:dyDescent="0.35"/>
  <cols>
    <col min="1" max="1" width="12.26953125" customWidth="1"/>
    <col min="2" max="2" width="15.453125" customWidth="1"/>
    <col min="3" max="4" width="64.26953125" customWidth="1"/>
    <col min="5" max="5" width="96" customWidth="1"/>
    <col min="6" max="6" width="8.81640625" customWidth="1"/>
    <col min="7" max="7" width="15.453125" customWidth="1"/>
    <col min="8" max="8" width="11.1796875" customWidth="1"/>
    <col min="10" max="10" width="165.7265625" customWidth="1"/>
  </cols>
  <sheetData>
    <row r="1" spans="1:5" x14ac:dyDescent="0.35">
      <c r="A1" s="21" t="s">
        <v>8</v>
      </c>
      <c r="B1" s="21" t="s">
        <v>14</v>
      </c>
      <c r="C1" s="21" t="s">
        <v>4</v>
      </c>
      <c r="D1" s="21" t="s">
        <v>1048</v>
      </c>
      <c r="E1" s="22" t="s">
        <v>74</v>
      </c>
    </row>
    <row r="2" spans="1:5" x14ac:dyDescent="0.35">
      <c r="A2" s="10" t="s">
        <v>1049</v>
      </c>
      <c r="B2" s="63" t="s">
        <v>1050</v>
      </c>
      <c r="C2" s="10" t="s">
        <v>1051</v>
      </c>
      <c r="D2" t="s">
        <v>1052</v>
      </c>
      <c r="E2" t="str">
        <f t="shared" ref="E2:E19" si="0">CONCATENATE("INSERT INTO `type_reponse` VALUES ('",A2,"', '",B2,"', '",IF(NOT(ISERR(SEARCH("'",C2))),CONCATENATE(MID(C2,1,SEARCH("'",C2)-1),"'",MID(C2,SEARCH("'",C2),LEN(C2))),C2),"', '",D2,"');")</f>
        <v>INSERT INTO `type_reponse` VALUES ('B', 'Binaire', 'Exercice où il faut trouver la bonne réponse parmi 2 possibles', 'Type_Select');</v>
      </c>
    </row>
    <row r="3" spans="1:5" x14ac:dyDescent="0.35">
      <c r="A3" s="10" t="s">
        <v>735</v>
      </c>
      <c r="B3" s="63" t="s">
        <v>1050</v>
      </c>
      <c r="C3" s="10" t="s">
        <v>1051</v>
      </c>
      <c r="D3" t="s">
        <v>1052</v>
      </c>
      <c r="E3" t="str">
        <f t="shared" si="0"/>
        <v>INSERT INTO `type_reponse` VALUES ('B1', 'Binaire', 'Exercice où il faut trouver la bonne réponse parmi 2 possibles', 'Type_Select');</v>
      </c>
    </row>
    <row r="4" spans="1:5" x14ac:dyDescent="0.35">
      <c r="A4" s="10" t="s">
        <v>951</v>
      </c>
      <c r="B4" s="63" t="s">
        <v>1050</v>
      </c>
      <c r="C4" s="10" t="s">
        <v>1053</v>
      </c>
      <c r="D4" t="s">
        <v>1052</v>
      </c>
      <c r="E4" t="str">
        <f t="shared" si="0"/>
        <v>INSERT INTO `type_reponse` VALUES ('B2', 'Binaire', 'Exercice où il faut trouver la bonne réponse parmi 2 possibles (question alternative)', 'Type_Select');</v>
      </c>
    </row>
    <row r="5" spans="1:5" x14ac:dyDescent="0.35">
      <c r="A5" s="10" t="s">
        <v>1054</v>
      </c>
      <c r="B5" s="63" t="s">
        <v>1055</v>
      </c>
      <c r="C5" s="10" t="s">
        <v>1056</v>
      </c>
      <c r="D5" t="s">
        <v>1052</v>
      </c>
      <c r="E5" t="str">
        <f t="shared" si="0"/>
        <v>INSERT INTO `type_reponse` VALUES ('Q', 'QCM', 'Un exercice de type QCM', 'Type_Select');</v>
      </c>
    </row>
    <row r="6" spans="1:5" x14ac:dyDescent="0.35">
      <c r="A6" s="10" t="s">
        <v>952</v>
      </c>
      <c r="B6" s="63" t="s">
        <v>1055</v>
      </c>
      <c r="C6" s="10" t="s">
        <v>1056</v>
      </c>
      <c r="D6" t="s">
        <v>1052</v>
      </c>
      <c r="E6" t="str">
        <f t="shared" si="0"/>
        <v>INSERT INTO `type_reponse` VALUES ('Q1', 'QCM', 'Un exercice de type QCM', 'Type_Select');</v>
      </c>
    </row>
    <row r="7" spans="1:5" x14ac:dyDescent="0.35">
      <c r="A7" s="10" t="s">
        <v>953</v>
      </c>
      <c r="B7" s="63" t="s">
        <v>1055</v>
      </c>
      <c r="C7" s="10" t="s">
        <v>1057</v>
      </c>
      <c r="D7" t="s">
        <v>1052</v>
      </c>
      <c r="E7" t="str">
        <f t="shared" si="0"/>
        <v>INSERT INTO `type_reponse` VALUES ('Q2', 'QCM', 'Un exercice de type QCM (question alternative / trouver l''intrus)', 'Type_Select');</v>
      </c>
    </row>
    <row r="8" spans="1:5" x14ac:dyDescent="0.35">
      <c r="A8" s="10" t="s">
        <v>1058</v>
      </c>
      <c r="B8" s="63" t="s">
        <v>1055</v>
      </c>
      <c r="C8" s="10" t="s">
        <v>1059</v>
      </c>
      <c r="D8" t="s">
        <v>1052</v>
      </c>
      <c r="E8" t="str">
        <f t="shared" si="0"/>
        <v>INSERT INTO `type_reponse` VALUES ('Q3', 'QCM', 'Un exercice de type QCM où il faut déplacer les réponses dans une zone de réponse', 'Type_Select');</v>
      </c>
    </row>
    <row r="9" spans="1:5" x14ac:dyDescent="0.35">
      <c r="A9" s="10" t="s">
        <v>87</v>
      </c>
      <c r="B9" s="63" t="s">
        <v>1060</v>
      </c>
      <c r="C9" s="10" t="s">
        <v>1061</v>
      </c>
      <c r="D9" t="s">
        <v>1062</v>
      </c>
      <c r="E9" t="str">
        <f t="shared" si="0"/>
        <v>INSERT INTO `type_reponse` VALUES ('M', 'Memory', 'Un exercice de type Memory', 'Type_Flip');</v>
      </c>
    </row>
    <row r="10" spans="1:5" s="98" customFormat="1" x14ac:dyDescent="0.35">
      <c r="A10" s="96" t="s">
        <v>835</v>
      </c>
      <c r="B10" s="97" t="s">
        <v>1063</v>
      </c>
      <c r="C10" s="96" t="s">
        <v>1064</v>
      </c>
      <c r="D10" s="98" t="s">
        <v>1065</v>
      </c>
      <c r="E10" s="98" t="str">
        <f t="shared" si="0"/>
        <v>INSERT INTO `type_reponse` VALUES ('T', 'Exercice à trous', 'Un exercice à trous', 'Type_Fill');</v>
      </c>
    </row>
    <row r="11" spans="1:5" x14ac:dyDescent="0.35">
      <c r="A11" s="10" t="s">
        <v>628</v>
      </c>
      <c r="B11" s="99" t="s">
        <v>1066</v>
      </c>
      <c r="C11" s="71" t="s">
        <v>1067</v>
      </c>
      <c r="D11" t="s">
        <v>1068</v>
      </c>
      <c r="E11" t="str">
        <f t="shared" si="0"/>
        <v>INSERT INTO `type_reponse` VALUES ('P', 'Relier les paires', 'Un exercice où il faut relier des items entre eux par paire', 'Type_Link');</v>
      </c>
    </row>
    <row r="12" spans="1:5" x14ac:dyDescent="0.35">
      <c r="A12" s="10" t="s">
        <v>633</v>
      </c>
      <c r="B12" s="99" t="s">
        <v>1069</v>
      </c>
      <c r="C12" s="71" t="s">
        <v>1070</v>
      </c>
      <c r="D12" s="28"/>
      <c r="E12" t="str">
        <f t="shared" si="0"/>
        <v>INSERT INTO `type_reponse` VALUES ('R', 'Relier les points', 'Un exercice où il faut relier des points entre eux pour former un dessin', '');</v>
      </c>
    </row>
    <row r="13" spans="1:5" s="100" customFormat="1" x14ac:dyDescent="0.35">
      <c r="A13" s="71" t="s">
        <v>1071</v>
      </c>
      <c r="B13" s="99" t="s">
        <v>1072</v>
      </c>
      <c r="C13" s="71" t="s">
        <v>1073</v>
      </c>
      <c r="D13" s="28"/>
      <c r="E13" s="100" t="str">
        <f t="shared" si="0"/>
        <v>INSERT INTO `type_reponse` VALUES ('D1', 'Dessin', 'Exercice où il faut dessiner librement', '');</v>
      </c>
    </row>
    <row r="14" spans="1:5" x14ac:dyDescent="0.35">
      <c r="A14" s="71" t="s">
        <v>1074</v>
      </c>
      <c r="B14" s="71" t="s">
        <v>1072</v>
      </c>
      <c r="C14" s="71" t="s">
        <v>1075</v>
      </c>
      <c r="E14" t="str">
        <f t="shared" si="0"/>
        <v>INSERT INTO `type_reponse` VALUES ('D2', 'Dessin', 'Exercice où il faut colorier des zones du dessin', '');</v>
      </c>
    </row>
    <row r="15" spans="1:5" x14ac:dyDescent="0.35">
      <c r="A15" s="71" t="s">
        <v>1076</v>
      </c>
      <c r="B15" s="71" t="s">
        <v>1072</v>
      </c>
      <c r="C15" s="71" t="s">
        <v>1077</v>
      </c>
      <c r="E15" t="str">
        <f t="shared" si="0"/>
        <v>INSERT INTO `type_reponse` VALUES ('D3', 'Dessin', 'Exercice où il faut dessiner des tracés géométriques (traits droits, arcs de cercle) en utilisant des outils (règle, équerre, compas, rapporteur)', '');</v>
      </c>
    </row>
    <row r="16" spans="1:5" s="98" customFormat="1" x14ac:dyDescent="0.35">
      <c r="A16" s="96" t="s">
        <v>1078</v>
      </c>
      <c r="B16" s="97" t="s">
        <v>1072</v>
      </c>
      <c r="C16" s="96" t="s">
        <v>1079</v>
      </c>
      <c r="E16" s="98" t="str">
        <f t="shared" si="0"/>
        <v>INSERT INTO `type_reponse` VALUES ('D4', 'Dessin', 'Exercice où il faut déplacer des figures pour les assembler entre elles', '');</v>
      </c>
    </row>
    <row r="17" spans="1:5" s="17" customFormat="1" x14ac:dyDescent="0.35">
      <c r="A17" s="71" t="s">
        <v>1080</v>
      </c>
      <c r="B17" s="71" t="s">
        <v>1081</v>
      </c>
      <c r="C17" s="71" t="s">
        <v>1082</v>
      </c>
      <c r="E17" s="17" t="str">
        <f t="shared" si="0"/>
        <v>INSERT INTO `type_reponse` VALUES ('RT', 'Repérage', 'Exercice de repérage dans un tableau', '');</v>
      </c>
    </row>
    <row r="18" spans="1:5" x14ac:dyDescent="0.35">
      <c r="A18" s="71" t="s">
        <v>89</v>
      </c>
      <c r="B18" s="71" t="s">
        <v>1083</v>
      </c>
      <c r="C18" s="71" t="s">
        <v>1084</v>
      </c>
      <c r="E18" t="str">
        <f t="shared" si="0"/>
        <v>INSERT INTO `type_reponse` VALUES ('L', 'Labyrinthe', 'Exercice de labyrinthe', '');</v>
      </c>
    </row>
    <row r="19" spans="1:5" x14ac:dyDescent="0.35">
      <c r="A19" s="71" t="s">
        <v>712</v>
      </c>
      <c r="B19" s="99" t="s">
        <v>1085</v>
      </c>
      <c r="C19" s="71" t="s">
        <v>1086</v>
      </c>
      <c r="D19" s="75" t="s">
        <v>1087</v>
      </c>
      <c r="E19" t="str">
        <f t="shared" si="0"/>
        <v>INSERT INTO `type_reponse` VALUES ('S', 'Sériation', 'Exercice où il faut ordonner les items selon un critère', 'Type_Seriation');</v>
      </c>
    </row>
    <row r="20" spans="1:5" s="127" customFormat="1" x14ac:dyDescent="0.35">
      <c r="A20" s="124" t="s">
        <v>1088</v>
      </c>
      <c r="B20" s="125" t="s">
        <v>1089</v>
      </c>
      <c r="C20" s="124" t="s">
        <v>1090</v>
      </c>
      <c r="D20" s="126"/>
    </row>
    <row r="21" spans="1:5" x14ac:dyDescent="0.35">
      <c r="A21" s="71"/>
      <c r="B21" s="99"/>
      <c r="C21" s="71"/>
      <c r="D21" s="75"/>
    </row>
    <row r="22" spans="1:5" x14ac:dyDescent="0.35">
      <c r="A22" s="71"/>
      <c r="B22" s="99"/>
      <c r="C22" s="71"/>
      <c r="D22" s="75"/>
    </row>
  </sheetData>
  <pageMargins left="0.7" right="0.7" top="0.75" bottom="0.75" header="0.51180555555555496" footer="0.51180555555555496"/>
  <pageSetup firstPageNumber="0" orientation="portrait" horizontalDpi="300" verticalDpi="300"/>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74"/>
  <sheetViews>
    <sheetView zoomScaleNormal="100" workbookViewId="0">
      <pane ySplit="1" topLeftCell="A43" activePane="bottomLeft" state="frozen"/>
      <selection pane="bottomLeft" activeCell="C63" sqref="C63"/>
    </sheetView>
  </sheetViews>
  <sheetFormatPr baseColWidth="10" defaultColWidth="10.54296875" defaultRowHeight="14.5" x14ac:dyDescent="0.35"/>
  <cols>
    <col min="1" max="2" width="12.26953125" customWidth="1"/>
    <col min="3" max="3" width="17.7265625" customWidth="1"/>
    <col min="4" max="4" width="58.7265625" customWidth="1"/>
    <col min="5" max="5" width="8.81640625" customWidth="1"/>
    <col min="6" max="6" width="15.453125" customWidth="1"/>
    <col min="7" max="7" width="11.1796875" customWidth="1"/>
    <col min="9" max="9" width="165.7265625" customWidth="1"/>
  </cols>
  <sheetData>
    <row r="1" spans="1:9" x14ac:dyDescent="0.35">
      <c r="A1" s="21" t="s">
        <v>8</v>
      </c>
      <c r="B1" s="21" t="s">
        <v>1091</v>
      </c>
      <c r="C1" s="71" t="s">
        <v>14</v>
      </c>
      <c r="D1" s="21" t="s">
        <v>4</v>
      </c>
      <c r="E1" s="53" t="s">
        <v>1092</v>
      </c>
      <c r="F1" s="53" t="s">
        <v>1093</v>
      </c>
      <c r="G1" s="53" t="s">
        <v>1094</v>
      </c>
      <c r="H1" s="22" t="s">
        <v>1095</v>
      </c>
      <c r="I1" s="8" t="s">
        <v>74</v>
      </c>
    </row>
    <row r="2" spans="1:9" x14ac:dyDescent="0.35">
      <c r="A2" s="10">
        <v>1</v>
      </c>
      <c r="B2" s="10" t="s">
        <v>1049</v>
      </c>
      <c r="C2" s="63" t="str">
        <f>VLOOKUP(B2,'Type Exo'!A:B,2,0)</f>
        <v>Binaire</v>
      </c>
      <c r="D2" s="10" t="s">
        <v>1051</v>
      </c>
      <c r="E2" s="10">
        <v>2</v>
      </c>
      <c r="F2" s="10">
        <v>1</v>
      </c>
      <c r="G2" s="10" t="s">
        <v>1096</v>
      </c>
      <c r="H2" s="10" t="b">
        <f>TRUE()</f>
        <v>1</v>
      </c>
      <c r="I2" t="str">
        <f t="shared" ref="I2:I32" si="0">CONCATENATE("INSERT INTO `ParamRep` VALUES (",A2,", `",B2,"`, `",D2,"`, ",E2,", ",F2,", `",G2,"`, ",H2,");")</f>
        <v>INSERT INTO `ParamRep` VALUES (1, `B`, `Exercice où il faut trouver la bonne réponse parmi 2 possibles`, 2, 1, `binaire`, VRAI);</v>
      </c>
    </row>
    <row r="3" spans="1:9" x14ac:dyDescent="0.35">
      <c r="A3" s="10">
        <v>2</v>
      </c>
      <c r="B3" s="10" t="s">
        <v>1054</v>
      </c>
      <c r="C3" s="63" t="str">
        <f>VLOOKUP(B3,'Type Exo'!A:B,2,0)</f>
        <v>QCM</v>
      </c>
      <c r="D3" s="10" t="s">
        <v>1097</v>
      </c>
      <c r="E3" s="10">
        <v>3</v>
      </c>
      <c r="F3" s="10">
        <v>1</v>
      </c>
      <c r="G3" s="10" t="s">
        <v>1096</v>
      </c>
      <c r="H3" s="10" t="b">
        <f>TRUE()</f>
        <v>1</v>
      </c>
      <c r="I3" t="str">
        <f t="shared" si="0"/>
        <v>INSERT INTO `ParamRep` VALUES (2, `Q`, `Un exercice de type QCM à 3 réponses possibles`, 3, 1, `binaire`, VRAI);</v>
      </c>
    </row>
    <row r="4" spans="1:9" x14ac:dyDescent="0.35">
      <c r="A4" s="10">
        <v>3</v>
      </c>
      <c r="B4" s="10" t="s">
        <v>1054</v>
      </c>
      <c r="C4" s="63" t="str">
        <f>VLOOKUP(B4,'Type Exo'!A:B,2,0)</f>
        <v>QCM</v>
      </c>
      <c r="D4" s="10" t="s">
        <v>1098</v>
      </c>
      <c r="E4" s="10">
        <v>4</v>
      </c>
      <c r="F4" s="10">
        <v>1</v>
      </c>
      <c r="G4" s="10" t="s">
        <v>1096</v>
      </c>
      <c r="H4" s="10" t="b">
        <f>TRUE()</f>
        <v>1</v>
      </c>
      <c r="I4" t="str">
        <f t="shared" si="0"/>
        <v>INSERT INTO `ParamRep` VALUES (3, `Q`, `Un exercice de type QCM à 4 réponses possibles`, 4, 1, `binaire`, VRAI);</v>
      </c>
    </row>
    <row r="5" spans="1:9" x14ac:dyDescent="0.35">
      <c r="A5" s="10">
        <v>4</v>
      </c>
      <c r="B5" s="10" t="s">
        <v>1054</v>
      </c>
      <c r="C5" s="63" t="str">
        <f>VLOOKUP(B5,'Type Exo'!A:B,2,0)</f>
        <v>QCM</v>
      </c>
      <c r="D5" s="10" t="s">
        <v>1099</v>
      </c>
      <c r="E5" s="10">
        <v>5</v>
      </c>
      <c r="F5" s="10">
        <v>1</v>
      </c>
      <c r="G5" s="10" t="s">
        <v>1096</v>
      </c>
      <c r="H5" s="10" t="b">
        <f>TRUE()</f>
        <v>1</v>
      </c>
      <c r="I5" t="str">
        <f t="shared" si="0"/>
        <v>INSERT INTO `ParamRep` VALUES (4, `Q`, `Un exercice de type QCM à 5 réponses possibles`, 5, 1, `binaire`, VRAI);</v>
      </c>
    </row>
    <row r="6" spans="1:9" x14ac:dyDescent="0.35">
      <c r="A6" s="10">
        <v>5</v>
      </c>
      <c r="B6" s="10" t="s">
        <v>1054</v>
      </c>
      <c r="C6" s="63" t="str">
        <f>VLOOKUP(B6,'Type Exo'!A:B,2,0)</f>
        <v>QCM</v>
      </c>
      <c r="D6" s="10" t="s">
        <v>1100</v>
      </c>
      <c r="E6" s="10">
        <v>6</v>
      </c>
      <c r="F6" s="10">
        <v>1</v>
      </c>
      <c r="G6" s="10" t="s">
        <v>1096</v>
      </c>
      <c r="H6" s="10" t="b">
        <f>TRUE()</f>
        <v>1</v>
      </c>
      <c r="I6" t="str">
        <f t="shared" si="0"/>
        <v>INSERT INTO `ParamRep` VALUES (5, `Q`, `Un exercice de type QCM à 6 réponses possibles`, 6, 1, `binaire`, VRAI);</v>
      </c>
    </row>
    <row r="7" spans="1:9" x14ac:dyDescent="0.35">
      <c r="A7" s="10">
        <v>6</v>
      </c>
      <c r="B7" s="10" t="s">
        <v>87</v>
      </c>
      <c r="C7" s="63" t="str">
        <f>VLOOKUP(B7,'Type Exo'!A:B,2,0)</f>
        <v>Memory</v>
      </c>
      <c r="D7" s="10" t="s">
        <v>1101</v>
      </c>
      <c r="E7" s="10"/>
      <c r="F7" s="10">
        <v>3</v>
      </c>
      <c r="G7" s="10" t="s">
        <v>1102</v>
      </c>
      <c r="H7" s="10" t="b">
        <f>TRUE()</f>
        <v>1</v>
      </c>
      <c r="I7" t="str">
        <f t="shared" si="0"/>
        <v>INSERT INTO `ParamRep` VALUES (6, `M`, `Un exercice de type Memory avec 3 paires`, , 3, `multiple`, VRAI);</v>
      </c>
    </row>
    <row r="8" spans="1:9" x14ac:dyDescent="0.35">
      <c r="A8" s="10">
        <v>7</v>
      </c>
      <c r="B8" s="10" t="s">
        <v>87</v>
      </c>
      <c r="C8" s="63" t="str">
        <f>VLOOKUP(B8,'Type Exo'!A:B,2,0)</f>
        <v>Memory</v>
      </c>
      <c r="D8" s="10" t="s">
        <v>1103</v>
      </c>
      <c r="E8" s="10"/>
      <c r="F8" s="10">
        <v>4</v>
      </c>
      <c r="G8" s="10" t="s">
        <v>1102</v>
      </c>
      <c r="H8" s="10" t="b">
        <f>TRUE()</f>
        <v>1</v>
      </c>
      <c r="I8" t="str">
        <f t="shared" si="0"/>
        <v>INSERT INTO `ParamRep` VALUES (7, `M`, `Un exercice de type Memory avec 4 paires`, , 4, `multiple`, VRAI);</v>
      </c>
    </row>
    <row r="9" spans="1:9" x14ac:dyDescent="0.35">
      <c r="A9" s="10">
        <v>8</v>
      </c>
      <c r="B9" s="10" t="s">
        <v>87</v>
      </c>
      <c r="C9" s="63" t="str">
        <f>VLOOKUP(B9,'Type Exo'!A:B,2,0)</f>
        <v>Memory</v>
      </c>
      <c r="D9" s="10" t="s">
        <v>1104</v>
      </c>
      <c r="E9" s="10"/>
      <c r="F9" s="10">
        <v>5</v>
      </c>
      <c r="G9" s="10" t="s">
        <v>1102</v>
      </c>
      <c r="H9" s="10" t="b">
        <f>TRUE()</f>
        <v>1</v>
      </c>
      <c r="I9" t="str">
        <f t="shared" si="0"/>
        <v>INSERT INTO `ParamRep` VALUES (8, `M`, `Un exercice de type Memory avec 5 paires`, , 5, `multiple`, VRAI);</v>
      </c>
    </row>
    <row r="10" spans="1:9" x14ac:dyDescent="0.35">
      <c r="A10" s="10">
        <v>9</v>
      </c>
      <c r="B10" s="10" t="s">
        <v>87</v>
      </c>
      <c r="C10" s="63" t="str">
        <f>VLOOKUP(B10,'Type Exo'!A:B,2,0)</f>
        <v>Memory</v>
      </c>
      <c r="D10" s="10" t="s">
        <v>1105</v>
      </c>
      <c r="E10" s="10"/>
      <c r="F10" s="10">
        <v>3</v>
      </c>
      <c r="G10" s="10" t="s">
        <v>1102</v>
      </c>
      <c r="H10" s="10" t="b">
        <f>TRUE()</f>
        <v>1</v>
      </c>
      <c r="I10" t="str">
        <f t="shared" si="0"/>
        <v>INSERT INTO `ParamRep` VALUES (9, `M`, `Un exercice de type Memory avec 3 triples`, , 3, `multiple`, VRAI);</v>
      </c>
    </row>
    <row r="11" spans="1:9" x14ac:dyDescent="0.35">
      <c r="A11" s="10">
        <v>10</v>
      </c>
      <c r="B11" s="10" t="s">
        <v>87</v>
      </c>
      <c r="C11" s="63" t="str">
        <f>VLOOKUP(B11,'Type Exo'!A:B,2,0)</f>
        <v>Memory</v>
      </c>
      <c r="D11" s="10" t="s">
        <v>1106</v>
      </c>
      <c r="E11" s="10"/>
      <c r="F11" s="10">
        <v>4</v>
      </c>
      <c r="G11" s="10" t="s">
        <v>1102</v>
      </c>
      <c r="H11" s="10" t="b">
        <f>TRUE()</f>
        <v>1</v>
      </c>
      <c r="I11" t="str">
        <f t="shared" si="0"/>
        <v>INSERT INTO `ParamRep` VALUES (10, `M`, `Un exercice de type Memory avec 4 triples`, , 4, `multiple`, VRAI);</v>
      </c>
    </row>
    <row r="12" spans="1:9" x14ac:dyDescent="0.35">
      <c r="A12" s="10">
        <v>11</v>
      </c>
      <c r="B12" s="10" t="s">
        <v>87</v>
      </c>
      <c r="C12" s="63" t="str">
        <f>VLOOKUP(B12,'Type Exo'!A:B,2,0)</f>
        <v>Memory</v>
      </c>
      <c r="D12" s="10" t="s">
        <v>1107</v>
      </c>
      <c r="E12" s="10"/>
      <c r="F12" s="10">
        <v>5</v>
      </c>
      <c r="G12" s="10" t="s">
        <v>1102</v>
      </c>
      <c r="H12" s="10" t="b">
        <f>TRUE()</f>
        <v>1</v>
      </c>
      <c r="I12" t="str">
        <f t="shared" si="0"/>
        <v>INSERT INTO `ParamRep` VALUES (11, `M`, `Un exercice de type Memory avec 5 triples`, , 5, `multiple`, VRAI);</v>
      </c>
    </row>
    <row r="13" spans="1:9" x14ac:dyDescent="0.35">
      <c r="A13" s="10">
        <v>12</v>
      </c>
      <c r="B13" s="10" t="s">
        <v>835</v>
      </c>
      <c r="C13" s="63" t="str">
        <f>VLOOKUP(B13,'Type Exo'!A:B,2,0)</f>
        <v>Exercice à trous</v>
      </c>
      <c r="D13" s="10" t="s">
        <v>1108</v>
      </c>
      <c r="E13" s="10">
        <v>2</v>
      </c>
      <c r="F13" s="10">
        <v>2</v>
      </c>
      <c r="G13" s="10" t="s">
        <v>1102</v>
      </c>
      <c r="H13" s="10" t="b">
        <f>TRUE()</f>
        <v>1</v>
      </c>
      <c r="I13" t="str">
        <f t="shared" si="0"/>
        <v>INSERT INTO `ParamRep` VALUES (12, `T`, `Un exercice à trous demande de fournir plusieurs 2 (bonnes) réponses en proposant 2 réponses possibles`, 2, 2, `multiple`, VRAI);</v>
      </c>
    </row>
    <row r="14" spans="1:9" x14ac:dyDescent="0.35">
      <c r="A14" s="10">
        <v>13</v>
      </c>
      <c r="B14" s="10" t="s">
        <v>835</v>
      </c>
      <c r="C14" s="63" t="str">
        <f>VLOOKUP(B14,'Type Exo'!A:B,2,0)</f>
        <v>Exercice à trous</v>
      </c>
      <c r="D14" s="10" t="s">
        <v>1109</v>
      </c>
      <c r="E14" s="10">
        <v>3</v>
      </c>
      <c r="F14" s="10">
        <v>2</v>
      </c>
      <c r="G14" s="10" t="s">
        <v>1102</v>
      </c>
      <c r="H14" s="10" t="b">
        <f>TRUE()</f>
        <v>1</v>
      </c>
      <c r="I14" t="str">
        <f t="shared" si="0"/>
        <v>INSERT INTO `ParamRep` VALUES (13, `T`, `Un exercice à trous demande de fournir plusieurs 2 (bonnes) réponses en proposant 3 réponses possibles`, 3, 2, `multiple`, VRAI);</v>
      </c>
    </row>
    <row r="15" spans="1:9" x14ac:dyDescent="0.35">
      <c r="A15" s="10">
        <v>14</v>
      </c>
      <c r="B15" s="10" t="s">
        <v>835</v>
      </c>
      <c r="C15" s="63" t="str">
        <f>VLOOKUP(B15,'Type Exo'!A:B,2,0)</f>
        <v>Exercice à trous</v>
      </c>
      <c r="D15" s="10" t="s">
        <v>1110</v>
      </c>
      <c r="E15" s="10">
        <v>4</v>
      </c>
      <c r="F15" s="10">
        <v>2</v>
      </c>
      <c r="G15" s="10" t="s">
        <v>1102</v>
      </c>
      <c r="H15" s="10" t="b">
        <f>TRUE()</f>
        <v>1</v>
      </c>
      <c r="I15" t="str">
        <f t="shared" si="0"/>
        <v>INSERT INTO `ParamRep` VALUES (14, `T`, `Un exercice à trous demande de fournir plusieurs 2 (bonnes) réponses en proposant 4 réponses possibles`, 4, 2, `multiple`, VRAI);</v>
      </c>
    </row>
    <row r="16" spans="1:9" x14ac:dyDescent="0.35">
      <c r="A16" s="10">
        <v>15</v>
      </c>
      <c r="B16" s="10" t="s">
        <v>835</v>
      </c>
      <c r="C16" s="63" t="str">
        <f>VLOOKUP(B16,'Type Exo'!A:B,2,0)</f>
        <v>Exercice à trous</v>
      </c>
      <c r="D16" s="10" t="s">
        <v>1111</v>
      </c>
      <c r="E16" s="10">
        <v>3</v>
      </c>
      <c r="F16" s="10">
        <v>3</v>
      </c>
      <c r="G16" s="10" t="s">
        <v>1102</v>
      </c>
      <c r="H16" s="10" t="b">
        <f>TRUE()</f>
        <v>1</v>
      </c>
      <c r="I16" t="str">
        <f t="shared" si="0"/>
        <v>INSERT INTO `ParamRep` VALUES (15, `T`, `Un exercice à trous demande de fournir plusieurs 3 (bonnes) réponses en proposant 3 réponses possibles`, 3, 3, `multiple`, VRAI);</v>
      </c>
    </row>
    <row r="17" spans="1:9" x14ac:dyDescent="0.35">
      <c r="A17" s="10">
        <v>16</v>
      </c>
      <c r="B17" s="10" t="s">
        <v>835</v>
      </c>
      <c r="C17" s="63" t="str">
        <f>VLOOKUP(B17,'Type Exo'!A:B,2,0)</f>
        <v>Exercice à trous</v>
      </c>
      <c r="D17" s="10" t="s">
        <v>1112</v>
      </c>
      <c r="E17" s="10">
        <v>4</v>
      </c>
      <c r="F17" s="10">
        <v>3</v>
      </c>
      <c r="G17" s="10" t="s">
        <v>1102</v>
      </c>
      <c r="H17" s="10" t="b">
        <f>TRUE()</f>
        <v>1</v>
      </c>
      <c r="I17" t="str">
        <f t="shared" si="0"/>
        <v>INSERT INTO `ParamRep` VALUES (16, `T`, `Un exercice à trous demande de fournir plusieurs 3 (bonnes) réponses en proposant 4 réponses possibles`, 4, 3, `multiple`, VRAI);</v>
      </c>
    </row>
    <row r="18" spans="1:9" x14ac:dyDescent="0.35">
      <c r="A18" s="10">
        <v>17</v>
      </c>
      <c r="B18" s="10" t="s">
        <v>835</v>
      </c>
      <c r="C18" s="63" t="str">
        <f>VLOOKUP(B18,'Type Exo'!A:B,2,0)</f>
        <v>Exercice à trous</v>
      </c>
      <c r="D18" s="10" t="s">
        <v>1113</v>
      </c>
      <c r="E18" s="10">
        <v>5</v>
      </c>
      <c r="F18" s="10">
        <v>3</v>
      </c>
      <c r="G18" s="10" t="s">
        <v>1102</v>
      </c>
      <c r="H18" s="10" t="b">
        <f>TRUE()</f>
        <v>1</v>
      </c>
      <c r="I18" t="str">
        <f t="shared" si="0"/>
        <v>INSERT INTO `ParamRep` VALUES (17, `T`, `Un exercice à trous demande de fournir plusieurs 3 (bonnes) réponses en proposant 5 réponses possibles`, 5, 3, `multiple`, VRAI);</v>
      </c>
    </row>
    <row r="19" spans="1:9" x14ac:dyDescent="0.35">
      <c r="A19" s="10">
        <v>18</v>
      </c>
      <c r="B19" s="10" t="s">
        <v>835</v>
      </c>
      <c r="C19" s="63" t="str">
        <f>VLOOKUP(B19,'Type Exo'!A:B,2,0)</f>
        <v>Exercice à trous</v>
      </c>
      <c r="D19" s="10" t="s">
        <v>1114</v>
      </c>
      <c r="E19" s="10">
        <v>4</v>
      </c>
      <c r="F19" s="10">
        <v>4</v>
      </c>
      <c r="G19" s="10" t="s">
        <v>1102</v>
      </c>
      <c r="H19" s="10" t="b">
        <f>TRUE()</f>
        <v>1</v>
      </c>
      <c r="I19" t="str">
        <f t="shared" si="0"/>
        <v>INSERT INTO `ParamRep` VALUES (18, `T`, `Un exercice à trous demande de fournir plusieurs 4 (bonnes) réponses en proposant 4 réponses possibles`, 4, 4, `multiple`, VRAI);</v>
      </c>
    </row>
    <row r="20" spans="1:9" x14ac:dyDescent="0.35">
      <c r="A20" s="10">
        <v>19</v>
      </c>
      <c r="B20" s="10" t="s">
        <v>835</v>
      </c>
      <c r="C20" s="63" t="str">
        <f>VLOOKUP(B20,'Type Exo'!A:B,2,0)</f>
        <v>Exercice à trous</v>
      </c>
      <c r="D20" s="10" t="s">
        <v>1115</v>
      </c>
      <c r="E20" s="10">
        <v>5</v>
      </c>
      <c r="F20" s="10">
        <v>4</v>
      </c>
      <c r="G20" s="10" t="s">
        <v>1102</v>
      </c>
      <c r="H20" s="10" t="b">
        <f>TRUE()</f>
        <v>1</v>
      </c>
      <c r="I20" t="str">
        <f t="shared" si="0"/>
        <v>INSERT INTO `ParamRep` VALUES (19, `T`, `Un exercice à trous demande de fournir plusieurs 4 (bonnes) réponses en proposant 5 réponses possibles`, 5, 4, `multiple`, VRAI);</v>
      </c>
    </row>
    <row r="21" spans="1:9" x14ac:dyDescent="0.35">
      <c r="A21" s="10">
        <v>20</v>
      </c>
      <c r="B21" s="10" t="s">
        <v>835</v>
      </c>
      <c r="C21" s="63" t="str">
        <f>VLOOKUP(B21,'Type Exo'!A:B,2,0)</f>
        <v>Exercice à trous</v>
      </c>
      <c r="D21" s="10" t="s">
        <v>1116</v>
      </c>
      <c r="E21" s="10">
        <v>6</v>
      </c>
      <c r="F21" s="10">
        <v>4</v>
      </c>
      <c r="G21" s="10" t="s">
        <v>1102</v>
      </c>
      <c r="H21" s="10" t="b">
        <f>TRUE()</f>
        <v>1</v>
      </c>
      <c r="I21" t="str">
        <f t="shared" si="0"/>
        <v>INSERT INTO `ParamRep` VALUES (20, `T`, `Un exercice à trous demande de fournir plusieurs 4 (bonnes) réponses en proposant 6 réponses possibles`, 6, 4, `multiple`, VRAI);</v>
      </c>
    </row>
    <row r="22" spans="1:9" x14ac:dyDescent="0.35">
      <c r="A22" s="10">
        <v>21</v>
      </c>
      <c r="B22" s="10" t="s">
        <v>628</v>
      </c>
      <c r="C22" s="63" t="str">
        <f>VLOOKUP(B22,'Type Exo'!A:B,2,0)</f>
        <v>Relier les paires</v>
      </c>
      <c r="D22" s="71" t="s">
        <v>1117</v>
      </c>
      <c r="E22" s="10">
        <v>6</v>
      </c>
      <c r="F22" s="71">
        <v>3</v>
      </c>
      <c r="G22" s="10" t="s">
        <v>1102</v>
      </c>
      <c r="H22" s="10" t="b">
        <f>TRUE()</f>
        <v>1</v>
      </c>
      <c r="I22" t="str">
        <f t="shared" si="0"/>
        <v>INSERT INTO `ParamRep` VALUES (21, `P`, `Un exercice où il faut relier des items entre eux par paire ; nb paires=3`, 6, 3, `multiple`, VRAI);</v>
      </c>
    </row>
    <row r="23" spans="1:9" x14ac:dyDescent="0.35">
      <c r="A23" s="10">
        <v>22</v>
      </c>
      <c r="B23" s="10" t="s">
        <v>628</v>
      </c>
      <c r="C23" s="63" t="str">
        <f>VLOOKUP(B23,'Type Exo'!A:B,2,0)</f>
        <v>Relier les paires</v>
      </c>
      <c r="D23" s="71" t="s">
        <v>1118</v>
      </c>
      <c r="E23" s="10">
        <v>8</v>
      </c>
      <c r="F23" s="71">
        <v>4</v>
      </c>
      <c r="G23" s="10" t="s">
        <v>1102</v>
      </c>
      <c r="H23" s="10" t="b">
        <f>TRUE()</f>
        <v>1</v>
      </c>
      <c r="I23" t="str">
        <f t="shared" si="0"/>
        <v>INSERT INTO `ParamRep` VALUES (22, `P`, `Un exercice où il faut relier des items entre eux par paire ; nb paires=4`, 8, 4, `multiple`, VRAI);</v>
      </c>
    </row>
    <row r="24" spans="1:9" x14ac:dyDescent="0.35">
      <c r="A24" s="10">
        <v>23</v>
      </c>
      <c r="B24" s="10" t="s">
        <v>628</v>
      </c>
      <c r="C24" s="63" t="str">
        <f>VLOOKUP(B24,'Type Exo'!A:B,2,0)</f>
        <v>Relier les paires</v>
      </c>
      <c r="D24" s="71" t="s">
        <v>1119</v>
      </c>
      <c r="E24" s="10">
        <v>10</v>
      </c>
      <c r="F24" s="71">
        <v>5</v>
      </c>
      <c r="G24" s="10" t="s">
        <v>1102</v>
      </c>
      <c r="H24" s="10" t="b">
        <f>TRUE()</f>
        <v>1</v>
      </c>
      <c r="I24" t="str">
        <f t="shared" si="0"/>
        <v>INSERT INTO `ParamRep` VALUES (23, `P`, `Un exercice où il faut relier des items entre eux par paire ; nb paires=5`, 10, 5, `multiple`, VRAI);</v>
      </c>
    </row>
    <row r="25" spans="1:9" x14ac:dyDescent="0.35">
      <c r="A25" s="10">
        <v>24</v>
      </c>
      <c r="B25" s="10" t="s">
        <v>628</v>
      </c>
      <c r="C25" s="63" t="str">
        <f>VLOOKUP(B25,'Type Exo'!A:B,2,0)</f>
        <v>Relier les paires</v>
      </c>
      <c r="D25" s="71" t="s">
        <v>1120</v>
      </c>
      <c r="E25" s="10">
        <v>12</v>
      </c>
      <c r="F25" s="71">
        <v>6</v>
      </c>
      <c r="G25" s="10" t="s">
        <v>1102</v>
      </c>
      <c r="H25" s="10" t="b">
        <f>TRUE()</f>
        <v>1</v>
      </c>
      <c r="I25" t="str">
        <f t="shared" si="0"/>
        <v>INSERT INTO `ParamRep` VALUES (24, `P`, `Un exercice où il faut relier des items entre eux par paire ; nb paires=6`, 12, 6, `multiple`, VRAI);</v>
      </c>
    </row>
    <row r="26" spans="1:9" x14ac:dyDescent="0.35">
      <c r="A26" s="10">
        <v>25</v>
      </c>
      <c r="B26" s="10" t="s">
        <v>633</v>
      </c>
      <c r="C26" s="63" t="str">
        <f>VLOOKUP(B26,'Type Exo'!A:B,2,0)</f>
        <v>Relier les points</v>
      </c>
      <c r="D26" s="71" t="s">
        <v>1121</v>
      </c>
      <c r="E26" s="71">
        <v>5</v>
      </c>
      <c r="F26" s="10">
        <v>4</v>
      </c>
      <c r="G26" s="71" t="s">
        <v>1102</v>
      </c>
      <c r="H26" s="10" t="b">
        <f>TRUE()</f>
        <v>1</v>
      </c>
      <c r="I26" t="str">
        <f t="shared" si="0"/>
        <v>INSERT INTO `ParamRep` VALUES (25, `R`, `Un exercice où il faut relier des points entre eux pour former un dessin ; nb points=5`, 5, 4, `multiple`, VRAI);</v>
      </c>
    </row>
    <row r="27" spans="1:9" x14ac:dyDescent="0.35">
      <c r="A27" s="10">
        <v>26</v>
      </c>
      <c r="B27" s="10" t="s">
        <v>633</v>
      </c>
      <c r="C27" s="63" t="str">
        <f>VLOOKUP(B27,'Type Exo'!A:B,2,0)</f>
        <v>Relier les points</v>
      </c>
      <c r="D27" s="71" t="s">
        <v>1122</v>
      </c>
      <c r="E27" s="71">
        <v>5</v>
      </c>
      <c r="F27" s="10">
        <v>4</v>
      </c>
      <c r="G27" s="71" t="s">
        <v>1102</v>
      </c>
      <c r="H27" s="10" t="b">
        <f>TRUE()</f>
        <v>1</v>
      </c>
      <c r="I27" t="str">
        <f t="shared" si="0"/>
        <v>INSERT INTO `ParamRep` VALUES (26, `R`, `Un exercice où il faut relier des points entre eux pour former un dessin ; nb points=10`, 5, 4, `multiple`, VRAI);</v>
      </c>
    </row>
    <row r="28" spans="1:9" x14ac:dyDescent="0.35">
      <c r="A28" s="10">
        <v>27</v>
      </c>
      <c r="B28" s="10" t="s">
        <v>633</v>
      </c>
      <c r="C28" s="63" t="str">
        <f>VLOOKUP(B28,'Type Exo'!A:B,2,0)</f>
        <v>Relier les points</v>
      </c>
      <c r="D28" s="71" t="s">
        <v>1123</v>
      </c>
      <c r="E28" s="71">
        <v>5</v>
      </c>
      <c r="F28" s="10">
        <v>4</v>
      </c>
      <c r="G28" s="71" t="s">
        <v>1102</v>
      </c>
      <c r="H28" s="10" t="b">
        <f>TRUE()</f>
        <v>1</v>
      </c>
      <c r="I28" t="str">
        <f t="shared" si="0"/>
        <v>INSERT INTO `ParamRep` VALUES (27, `R`, `Un exercice où il faut relier des points entre eux pour former un dessin ; nb points=15`, 5, 4, `multiple`, VRAI);</v>
      </c>
    </row>
    <row r="29" spans="1:9" x14ac:dyDescent="0.35">
      <c r="A29" s="10">
        <v>28</v>
      </c>
      <c r="B29" s="10" t="s">
        <v>633</v>
      </c>
      <c r="C29" s="63" t="str">
        <f>VLOOKUP(B29,'Type Exo'!A:B,2,0)</f>
        <v>Relier les points</v>
      </c>
      <c r="D29" s="71" t="s">
        <v>1124</v>
      </c>
      <c r="E29" s="71">
        <v>5</v>
      </c>
      <c r="F29" s="10">
        <v>4</v>
      </c>
      <c r="G29" s="71" t="s">
        <v>1102</v>
      </c>
      <c r="H29" s="10" t="b">
        <f>TRUE()</f>
        <v>1</v>
      </c>
      <c r="I29" t="str">
        <f t="shared" si="0"/>
        <v>INSERT INTO `ParamRep` VALUES (28, `R`, `Un exercice où il faut relier des points entre eux pour former un dessin ; nb points=20`, 5, 4, `multiple`, VRAI);</v>
      </c>
    </row>
    <row r="30" spans="1:9" x14ac:dyDescent="0.35">
      <c r="A30" s="10">
        <v>29</v>
      </c>
      <c r="B30" s="10" t="s">
        <v>633</v>
      </c>
      <c r="C30" s="63" t="str">
        <f>VLOOKUP(B30,'Type Exo'!A:B,2,0)</f>
        <v>Relier les points</v>
      </c>
      <c r="D30" s="71" t="s">
        <v>1125</v>
      </c>
      <c r="E30" s="71">
        <v>5</v>
      </c>
      <c r="F30" s="10">
        <v>4</v>
      </c>
      <c r="G30" s="71" t="s">
        <v>1102</v>
      </c>
      <c r="H30" s="10" t="b">
        <f>TRUE()</f>
        <v>1</v>
      </c>
      <c r="I30" t="str">
        <f t="shared" si="0"/>
        <v>INSERT INTO `ParamRep` VALUES (29, `R`, `Un exercice où il faut relier des points entre eux pour former un dessin ; nb points=25`, 5, 4, `multiple`, VRAI);</v>
      </c>
    </row>
    <row r="31" spans="1:9" x14ac:dyDescent="0.35">
      <c r="A31" s="10">
        <v>30</v>
      </c>
      <c r="B31" s="10" t="s">
        <v>633</v>
      </c>
      <c r="C31" s="63" t="str">
        <f>VLOOKUP(B31,'Type Exo'!A:B,2,0)</f>
        <v>Relier les points</v>
      </c>
      <c r="D31" s="71" t="s">
        <v>1126</v>
      </c>
      <c r="E31" s="71">
        <v>5</v>
      </c>
      <c r="F31" s="10">
        <v>4</v>
      </c>
      <c r="G31" s="71" t="s">
        <v>1102</v>
      </c>
      <c r="H31" s="10" t="b">
        <f>TRUE()</f>
        <v>1</v>
      </c>
      <c r="I31" t="str">
        <f t="shared" si="0"/>
        <v>INSERT INTO `ParamRep` VALUES (30, `R`, `Un exercice où il faut relier des points entre eux pour former un dessin ; nb points=30`, 5, 4, `multiple`, VRAI);</v>
      </c>
    </row>
    <row r="32" spans="1:9" x14ac:dyDescent="0.35">
      <c r="A32" s="10">
        <v>31</v>
      </c>
      <c r="B32" s="10" t="s">
        <v>633</v>
      </c>
      <c r="C32" s="63" t="str">
        <f>VLOOKUP(B32,'Type Exo'!A:B,2,0)</f>
        <v>Relier les points</v>
      </c>
      <c r="D32" s="71" t="s">
        <v>1127</v>
      </c>
      <c r="E32" s="71">
        <v>5</v>
      </c>
      <c r="F32" s="10">
        <v>4</v>
      </c>
      <c r="G32" s="71" t="s">
        <v>1102</v>
      </c>
      <c r="H32" s="10" t="b">
        <f>TRUE()</f>
        <v>1</v>
      </c>
      <c r="I32" t="str">
        <f t="shared" si="0"/>
        <v>INSERT INTO `ParamRep` VALUES (31, `R`, `Un exercice où il faut relier des points entre eux pour former un dessin ; nb points=35`, 5, 4, `multiple`, VRAI);</v>
      </c>
    </row>
    <row r="33" spans="1:8" x14ac:dyDescent="0.35">
      <c r="A33" s="10">
        <v>32</v>
      </c>
      <c r="B33" s="71" t="s">
        <v>1071</v>
      </c>
      <c r="C33" s="71" t="s">
        <v>1072</v>
      </c>
      <c r="D33" s="71" t="s">
        <v>1073</v>
      </c>
      <c r="E33" t="s">
        <v>1128</v>
      </c>
      <c r="F33" t="s">
        <v>1128</v>
      </c>
      <c r="G33" s="75" t="s">
        <v>1128</v>
      </c>
      <c r="H33" s="75" t="b">
        <f>FALSE()</f>
        <v>0</v>
      </c>
    </row>
    <row r="34" spans="1:8" x14ac:dyDescent="0.35">
      <c r="A34" s="10">
        <v>33</v>
      </c>
      <c r="B34" s="71" t="s">
        <v>1074</v>
      </c>
      <c r="C34" s="71" t="s">
        <v>1072</v>
      </c>
      <c r="D34" s="71" t="s">
        <v>1129</v>
      </c>
      <c r="E34">
        <v>5</v>
      </c>
      <c r="F34">
        <v>5</v>
      </c>
      <c r="G34" s="75" t="s">
        <v>1102</v>
      </c>
      <c r="H34" s="28" t="b">
        <f>TRUE()</f>
        <v>1</v>
      </c>
    </row>
    <row r="35" spans="1:8" x14ac:dyDescent="0.35">
      <c r="A35" s="10">
        <v>34</v>
      </c>
      <c r="B35" s="71" t="s">
        <v>1074</v>
      </c>
      <c r="C35" s="71" t="s">
        <v>1072</v>
      </c>
      <c r="D35" s="71" t="s">
        <v>1130</v>
      </c>
      <c r="E35">
        <v>6</v>
      </c>
      <c r="F35">
        <v>6</v>
      </c>
      <c r="G35" s="75" t="s">
        <v>1102</v>
      </c>
      <c r="H35" s="28" t="b">
        <f>TRUE()</f>
        <v>1</v>
      </c>
    </row>
    <row r="36" spans="1:8" x14ac:dyDescent="0.35">
      <c r="A36" s="10">
        <v>35</v>
      </c>
      <c r="B36" s="71" t="s">
        <v>1074</v>
      </c>
      <c r="C36" s="71" t="s">
        <v>1072</v>
      </c>
      <c r="D36" s="71" t="s">
        <v>1131</v>
      </c>
      <c r="E36">
        <v>7</v>
      </c>
      <c r="F36">
        <v>7</v>
      </c>
      <c r="G36" s="75" t="s">
        <v>1102</v>
      </c>
      <c r="H36" s="28" t="b">
        <f>TRUE()</f>
        <v>1</v>
      </c>
    </row>
    <row r="37" spans="1:8" x14ac:dyDescent="0.35">
      <c r="A37" s="10">
        <v>36</v>
      </c>
      <c r="B37" s="71" t="s">
        <v>1074</v>
      </c>
      <c r="C37" s="71" t="s">
        <v>1072</v>
      </c>
      <c r="D37" s="71" t="s">
        <v>1132</v>
      </c>
      <c r="E37">
        <v>8</v>
      </c>
      <c r="F37">
        <v>8</v>
      </c>
      <c r="G37" s="75" t="s">
        <v>1102</v>
      </c>
      <c r="H37" s="28" t="b">
        <f>TRUE()</f>
        <v>1</v>
      </c>
    </row>
    <row r="38" spans="1:8" x14ac:dyDescent="0.35">
      <c r="A38" s="10">
        <v>37</v>
      </c>
      <c r="B38" s="71" t="s">
        <v>1074</v>
      </c>
      <c r="C38" s="71" t="s">
        <v>1072</v>
      </c>
      <c r="D38" s="71" t="s">
        <v>1133</v>
      </c>
      <c r="E38">
        <v>9</v>
      </c>
      <c r="F38">
        <v>9</v>
      </c>
      <c r="G38" s="75" t="s">
        <v>1102</v>
      </c>
      <c r="H38" s="28" t="b">
        <f>TRUE()</f>
        <v>1</v>
      </c>
    </row>
    <row r="39" spans="1:8" x14ac:dyDescent="0.35">
      <c r="A39" s="10">
        <v>38</v>
      </c>
      <c r="B39" s="71" t="s">
        <v>1074</v>
      </c>
      <c r="C39" s="71" t="s">
        <v>1072</v>
      </c>
      <c r="D39" s="71" t="s">
        <v>1134</v>
      </c>
      <c r="E39">
        <v>10</v>
      </c>
      <c r="F39">
        <v>10</v>
      </c>
      <c r="G39" s="75" t="s">
        <v>1102</v>
      </c>
      <c r="H39" s="28" t="b">
        <f>TRUE()</f>
        <v>1</v>
      </c>
    </row>
    <row r="40" spans="1:8" x14ac:dyDescent="0.35">
      <c r="A40" s="10">
        <v>39</v>
      </c>
      <c r="B40" s="71" t="s">
        <v>1076</v>
      </c>
      <c r="C40" s="71" t="s">
        <v>1072</v>
      </c>
      <c r="D40" s="71" t="s">
        <v>1135</v>
      </c>
      <c r="E40">
        <v>1</v>
      </c>
      <c r="F40">
        <v>1</v>
      </c>
      <c r="G40" s="75" t="s">
        <v>1096</v>
      </c>
      <c r="H40" s="28" t="b">
        <f>TRUE()</f>
        <v>1</v>
      </c>
    </row>
    <row r="41" spans="1:8" x14ac:dyDescent="0.35">
      <c r="A41" s="10">
        <v>40</v>
      </c>
      <c r="B41" s="71" t="s">
        <v>1076</v>
      </c>
      <c r="C41" s="71" t="s">
        <v>1072</v>
      </c>
      <c r="D41" s="71" t="s">
        <v>1136</v>
      </c>
      <c r="E41">
        <v>1</v>
      </c>
      <c r="F41">
        <v>1</v>
      </c>
      <c r="G41" s="75" t="s">
        <v>1096</v>
      </c>
      <c r="H41" s="28" t="b">
        <f>TRUE()</f>
        <v>1</v>
      </c>
    </row>
    <row r="42" spans="1:8" x14ac:dyDescent="0.35">
      <c r="A42" s="10">
        <v>41</v>
      </c>
      <c r="B42" s="71" t="s">
        <v>1076</v>
      </c>
      <c r="C42" s="71" t="s">
        <v>1072</v>
      </c>
      <c r="D42" s="71" t="s">
        <v>1137</v>
      </c>
      <c r="E42">
        <v>1</v>
      </c>
      <c r="F42">
        <v>1</v>
      </c>
      <c r="G42" s="75" t="s">
        <v>1096</v>
      </c>
      <c r="H42" s="28" t="b">
        <f>TRUE()</f>
        <v>1</v>
      </c>
    </row>
    <row r="43" spans="1:8" x14ac:dyDescent="0.35">
      <c r="A43" s="10">
        <v>42</v>
      </c>
      <c r="B43" s="71" t="s">
        <v>1076</v>
      </c>
      <c r="C43" s="71" t="s">
        <v>1072</v>
      </c>
      <c r="D43" s="71" t="s">
        <v>1138</v>
      </c>
      <c r="E43">
        <v>1</v>
      </c>
      <c r="F43">
        <v>1</v>
      </c>
      <c r="G43" s="75" t="s">
        <v>1096</v>
      </c>
      <c r="H43" s="28" t="b">
        <f>TRUE()</f>
        <v>1</v>
      </c>
    </row>
    <row r="44" spans="1:8" x14ac:dyDescent="0.35">
      <c r="A44" s="10">
        <v>43</v>
      </c>
      <c r="B44" s="71" t="s">
        <v>1076</v>
      </c>
      <c r="C44" s="71" t="s">
        <v>1072</v>
      </c>
      <c r="D44" s="71" t="s">
        <v>1139</v>
      </c>
      <c r="E44">
        <v>1</v>
      </c>
      <c r="F44">
        <v>1</v>
      </c>
      <c r="G44" s="75" t="s">
        <v>1096</v>
      </c>
      <c r="H44" s="28" t="b">
        <f>TRUE()</f>
        <v>1</v>
      </c>
    </row>
    <row r="45" spans="1:8" x14ac:dyDescent="0.35">
      <c r="A45" s="10">
        <v>44</v>
      </c>
      <c r="B45" s="71" t="s">
        <v>1076</v>
      </c>
      <c r="C45" s="71" t="s">
        <v>1072</v>
      </c>
      <c r="D45" s="71" t="s">
        <v>1140</v>
      </c>
      <c r="E45">
        <v>1</v>
      </c>
      <c r="F45">
        <v>1</v>
      </c>
      <c r="G45" s="75" t="s">
        <v>1096</v>
      </c>
      <c r="H45" s="28" t="b">
        <f>TRUE()</f>
        <v>1</v>
      </c>
    </row>
    <row r="46" spans="1:8" x14ac:dyDescent="0.35">
      <c r="A46" s="10">
        <v>45</v>
      </c>
      <c r="B46" s="71" t="s">
        <v>1076</v>
      </c>
      <c r="C46" s="71" t="s">
        <v>1072</v>
      </c>
      <c r="D46" s="71" t="s">
        <v>1141</v>
      </c>
      <c r="E46">
        <v>1</v>
      </c>
      <c r="F46">
        <v>1</v>
      </c>
      <c r="G46" s="75" t="s">
        <v>1096</v>
      </c>
      <c r="H46" s="28" t="b">
        <f>TRUE()</f>
        <v>1</v>
      </c>
    </row>
    <row r="47" spans="1:8" x14ac:dyDescent="0.35">
      <c r="A47" s="10">
        <v>46</v>
      </c>
      <c r="B47" s="71" t="s">
        <v>1076</v>
      </c>
      <c r="C47" s="71" t="s">
        <v>1072</v>
      </c>
      <c r="D47" s="71" t="s">
        <v>1142</v>
      </c>
      <c r="E47">
        <v>1</v>
      </c>
      <c r="F47">
        <v>1</v>
      </c>
      <c r="G47" s="75" t="s">
        <v>1096</v>
      </c>
      <c r="H47" s="28" t="b">
        <f>TRUE()</f>
        <v>1</v>
      </c>
    </row>
    <row r="48" spans="1:8" x14ac:dyDescent="0.35">
      <c r="A48" s="10">
        <v>47</v>
      </c>
      <c r="B48" s="71" t="s">
        <v>1076</v>
      </c>
      <c r="C48" s="71" t="s">
        <v>1072</v>
      </c>
      <c r="D48" s="71" t="s">
        <v>1143</v>
      </c>
      <c r="E48">
        <v>1</v>
      </c>
      <c r="F48">
        <v>1</v>
      </c>
      <c r="G48" s="75" t="s">
        <v>1096</v>
      </c>
      <c r="H48" s="28" t="b">
        <f>TRUE()</f>
        <v>1</v>
      </c>
    </row>
    <row r="49" spans="1:8" x14ac:dyDescent="0.35">
      <c r="A49" s="10">
        <v>48</v>
      </c>
      <c r="B49" s="71" t="s">
        <v>1078</v>
      </c>
      <c r="C49" s="71" t="s">
        <v>1072</v>
      </c>
      <c r="D49" s="71" t="s">
        <v>1144</v>
      </c>
      <c r="E49">
        <v>2</v>
      </c>
      <c r="F49">
        <v>2</v>
      </c>
      <c r="G49" s="75" t="s">
        <v>1102</v>
      </c>
      <c r="H49" s="28" t="b">
        <f>TRUE()</f>
        <v>1</v>
      </c>
    </row>
    <row r="50" spans="1:8" x14ac:dyDescent="0.35">
      <c r="A50" s="10">
        <v>49</v>
      </c>
      <c r="B50" s="71" t="s">
        <v>1078</v>
      </c>
      <c r="C50" s="71" t="s">
        <v>1072</v>
      </c>
      <c r="D50" s="71" t="s">
        <v>1145</v>
      </c>
      <c r="E50">
        <v>3</v>
      </c>
      <c r="F50">
        <v>3</v>
      </c>
      <c r="G50" s="75" t="s">
        <v>1102</v>
      </c>
      <c r="H50" s="28" t="b">
        <f>TRUE()</f>
        <v>1</v>
      </c>
    </row>
    <row r="51" spans="1:8" x14ac:dyDescent="0.35">
      <c r="A51" s="10">
        <v>50</v>
      </c>
      <c r="B51" s="71" t="s">
        <v>1078</v>
      </c>
      <c r="C51" s="71" t="s">
        <v>1072</v>
      </c>
      <c r="D51" s="71" t="s">
        <v>1146</v>
      </c>
      <c r="E51">
        <v>4</v>
      </c>
      <c r="F51">
        <v>4</v>
      </c>
      <c r="G51" s="75" t="s">
        <v>1102</v>
      </c>
      <c r="H51" s="28" t="b">
        <f>TRUE()</f>
        <v>1</v>
      </c>
    </row>
    <row r="52" spans="1:8" x14ac:dyDescent="0.35">
      <c r="A52" s="10">
        <v>51</v>
      </c>
      <c r="B52" s="71" t="s">
        <v>1078</v>
      </c>
      <c r="C52" s="71" t="s">
        <v>1072</v>
      </c>
      <c r="D52" s="71" t="s">
        <v>1147</v>
      </c>
      <c r="E52">
        <v>5</v>
      </c>
      <c r="F52">
        <v>5</v>
      </c>
      <c r="G52" s="75" t="s">
        <v>1102</v>
      </c>
      <c r="H52" s="28" t="b">
        <f>TRUE()</f>
        <v>1</v>
      </c>
    </row>
    <row r="53" spans="1:8" x14ac:dyDescent="0.35">
      <c r="A53" s="10">
        <v>52</v>
      </c>
      <c r="B53" s="71" t="s">
        <v>1078</v>
      </c>
      <c r="C53" s="71" t="s">
        <v>1072</v>
      </c>
      <c r="D53" s="71" t="s">
        <v>1148</v>
      </c>
      <c r="E53">
        <v>6</v>
      </c>
      <c r="F53">
        <v>6</v>
      </c>
      <c r="G53" s="75" t="s">
        <v>1102</v>
      </c>
      <c r="H53" s="28" t="b">
        <f>TRUE()</f>
        <v>1</v>
      </c>
    </row>
    <row r="54" spans="1:8" x14ac:dyDescent="0.35">
      <c r="A54" s="10">
        <v>53</v>
      </c>
      <c r="B54" s="71" t="s">
        <v>1080</v>
      </c>
      <c r="C54" s="71" t="s">
        <v>1081</v>
      </c>
      <c r="D54" s="71" t="s">
        <v>1149</v>
      </c>
      <c r="E54">
        <v>2</v>
      </c>
      <c r="F54">
        <v>2</v>
      </c>
      <c r="G54" t="s">
        <v>1102</v>
      </c>
      <c r="H54" s="28" t="b">
        <f>TRUE()</f>
        <v>1</v>
      </c>
    </row>
    <row r="55" spans="1:8" x14ac:dyDescent="0.35">
      <c r="A55" s="10">
        <v>54</v>
      </c>
      <c r="B55" s="71" t="s">
        <v>1080</v>
      </c>
      <c r="C55" s="71" t="s">
        <v>1081</v>
      </c>
      <c r="D55" s="71" t="s">
        <v>1150</v>
      </c>
      <c r="E55">
        <v>3</v>
      </c>
      <c r="F55">
        <v>3</v>
      </c>
      <c r="G55" t="s">
        <v>1102</v>
      </c>
      <c r="H55" s="28" t="b">
        <f>TRUE()</f>
        <v>1</v>
      </c>
    </row>
    <row r="56" spans="1:8" x14ac:dyDescent="0.35">
      <c r="A56" s="10">
        <v>55</v>
      </c>
      <c r="B56" s="71" t="s">
        <v>1080</v>
      </c>
      <c r="C56" s="71" t="s">
        <v>1081</v>
      </c>
      <c r="D56" s="71" t="s">
        <v>1151</v>
      </c>
      <c r="E56">
        <v>4</v>
      </c>
      <c r="F56">
        <v>4</v>
      </c>
      <c r="G56" t="s">
        <v>1102</v>
      </c>
      <c r="H56" s="28" t="b">
        <f>TRUE()</f>
        <v>1</v>
      </c>
    </row>
    <row r="57" spans="1:8" x14ac:dyDescent="0.35">
      <c r="A57" s="10">
        <v>56</v>
      </c>
      <c r="B57" s="71" t="s">
        <v>1080</v>
      </c>
      <c r="C57" s="71" t="s">
        <v>1081</v>
      </c>
      <c r="D57" s="71" t="s">
        <v>1152</v>
      </c>
      <c r="E57">
        <v>5</v>
      </c>
      <c r="F57">
        <v>5</v>
      </c>
      <c r="G57" t="s">
        <v>1102</v>
      </c>
      <c r="H57" s="28" t="b">
        <f>TRUE()</f>
        <v>1</v>
      </c>
    </row>
    <row r="58" spans="1:8" x14ac:dyDescent="0.35">
      <c r="A58" s="10">
        <v>57</v>
      </c>
      <c r="B58" s="71" t="s">
        <v>1080</v>
      </c>
      <c r="C58" s="71" t="s">
        <v>1081</v>
      </c>
      <c r="D58" s="71" t="s">
        <v>1153</v>
      </c>
      <c r="E58">
        <v>6</v>
      </c>
      <c r="F58">
        <v>6</v>
      </c>
      <c r="G58" t="s">
        <v>1102</v>
      </c>
      <c r="H58" s="28" t="b">
        <f>TRUE()</f>
        <v>1</v>
      </c>
    </row>
    <row r="59" spans="1:8" x14ac:dyDescent="0.35">
      <c r="A59" s="10">
        <v>58</v>
      </c>
      <c r="B59" s="71" t="s">
        <v>1080</v>
      </c>
      <c r="C59" s="71" t="s">
        <v>1081</v>
      </c>
      <c r="D59" s="71" t="s">
        <v>1154</v>
      </c>
      <c r="E59">
        <v>7</v>
      </c>
      <c r="F59">
        <v>7</v>
      </c>
      <c r="G59" t="s">
        <v>1102</v>
      </c>
      <c r="H59" s="28" t="b">
        <f>TRUE()</f>
        <v>1</v>
      </c>
    </row>
    <row r="60" spans="1:8" x14ac:dyDescent="0.35">
      <c r="A60" s="10">
        <v>59</v>
      </c>
      <c r="B60" s="71" t="s">
        <v>1080</v>
      </c>
      <c r="C60" s="71" t="s">
        <v>1081</v>
      </c>
      <c r="D60" s="71" t="s">
        <v>1155</v>
      </c>
      <c r="E60">
        <v>8</v>
      </c>
      <c r="F60">
        <v>8</v>
      </c>
      <c r="G60" t="s">
        <v>1102</v>
      </c>
      <c r="H60" s="28" t="b">
        <f>TRUE()</f>
        <v>1</v>
      </c>
    </row>
    <row r="61" spans="1:8" x14ac:dyDescent="0.35">
      <c r="A61" s="10">
        <v>60</v>
      </c>
      <c r="B61" s="71" t="s">
        <v>1080</v>
      </c>
      <c r="C61" s="71" t="s">
        <v>1081</v>
      </c>
      <c r="D61" s="71" t="s">
        <v>1156</v>
      </c>
      <c r="E61">
        <v>9</v>
      </c>
      <c r="F61">
        <v>9</v>
      </c>
      <c r="G61" t="s">
        <v>1102</v>
      </c>
      <c r="H61" s="28" t="b">
        <f>TRUE()</f>
        <v>1</v>
      </c>
    </row>
    <row r="62" spans="1:8" x14ac:dyDescent="0.35">
      <c r="A62" s="10">
        <v>61</v>
      </c>
      <c r="B62" s="71" t="s">
        <v>1080</v>
      </c>
      <c r="C62" s="71" t="s">
        <v>1081</v>
      </c>
      <c r="D62" s="71" t="s">
        <v>1157</v>
      </c>
      <c r="E62">
        <v>10</v>
      </c>
      <c r="F62">
        <v>10</v>
      </c>
      <c r="G62" t="s">
        <v>1102</v>
      </c>
      <c r="H62" s="28" t="b">
        <f>TRUE()</f>
        <v>1</v>
      </c>
    </row>
    <row r="63" spans="1:8" x14ac:dyDescent="0.35">
      <c r="A63" s="10">
        <v>62</v>
      </c>
      <c r="B63" s="71" t="s">
        <v>89</v>
      </c>
      <c r="C63" s="71" t="s">
        <v>1083</v>
      </c>
      <c r="D63" s="71" t="s">
        <v>1158</v>
      </c>
      <c r="E63">
        <v>3</v>
      </c>
      <c r="F63">
        <v>3</v>
      </c>
      <c r="G63" t="s">
        <v>1096</v>
      </c>
      <c r="H63" s="28" t="b">
        <f>TRUE()</f>
        <v>1</v>
      </c>
    </row>
    <row r="64" spans="1:8" x14ac:dyDescent="0.35">
      <c r="A64" s="75">
        <v>63</v>
      </c>
      <c r="B64" s="71" t="s">
        <v>89</v>
      </c>
      <c r="C64" s="71" t="s">
        <v>1083</v>
      </c>
      <c r="D64" s="71" t="s">
        <v>1159</v>
      </c>
      <c r="E64">
        <v>4</v>
      </c>
      <c r="F64">
        <v>4</v>
      </c>
      <c r="G64" t="s">
        <v>1096</v>
      </c>
      <c r="H64" s="28" t="b">
        <f>TRUE()</f>
        <v>1</v>
      </c>
    </row>
    <row r="65" spans="1:8" x14ac:dyDescent="0.35">
      <c r="A65" s="10">
        <v>64</v>
      </c>
      <c r="B65" s="71" t="s">
        <v>89</v>
      </c>
      <c r="C65" s="71" t="s">
        <v>1083</v>
      </c>
      <c r="D65" s="71" t="s">
        <v>1160</v>
      </c>
      <c r="E65">
        <v>5</v>
      </c>
      <c r="F65">
        <v>5</v>
      </c>
      <c r="G65" t="s">
        <v>1096</v>
      </c>
      <c r="H65" s="28" t="b">
        <f>TRUE()</f>
        <v>1</v>
      </c>
    </row>
    <row r="66" spans="1:8" x14ac:dyDescent="0.35">
      <c r="A66" s="75">
        <v>65</v>
      </c>
      <c r="B66" s="71" t="s">
        <v>89</v>
      </c>
      <c r="C66" s="71" t="s">
        <v>1083</v>
      </c>
      <c r="D66" s="71" t="s">
        <v>1161</v>
      </c>
      <c r="E66">
        <v>6</v>
      </c>
      <c r="F66">
        <v>6</v>
      </c>
      <c r="G66" t="s">
        <v>1096</v>
      </c>
      <c r="H66" s="28" t="b">
        <f>TRUE()</f>
        <v>1</v>
      </c>
    </row>
    <row r="67" spans="1:8" x14ac:dyDescent="0.35">
      <c r="A67" s="10">
        <v>66</v>
      </c>
      <c r="B67" s="71" t="s">
        <v>89</v>
      </c>
      <c r="C67" s="71" t="s">
        <v>1083</v>
      </c>
      <c r="D67" s="71" t="s">
        <v>1162</v>
      </c>
      <c r="E67">
        <v>7</v>
      </c>
      <c r="F67">
        <v>7</v>
      </c>
      <c r="G67" t="s">
        <v>1096</v>
      </c>
      <c r="H67" s="28" t="b">
        <f>TRUE()</f>
        <v>1</v>
      </c>
    </row>
    <row r="68" spans="1:8" x14ac:dyDescent="0.35">
      <c r="A68" s="75">
        <v>67</v>
      </c>
      <c r="B68" s="71" t="s">
        <v>89</v>
      </c>
      <c r="C68" s="71" t="s">
        <v>1083</v>
      </c>
      <c r="D68" s="71" t="s">
        <v>1163</v>
      </c>
      <c r="E68">
        <v>8</v>
      </c>
      <c r="F68">
        <v>8</v>
      </c>
      <c r="G68" t="s">
        <v>1096</v>
      </c>
      <c r="H68" s="28" t="b">
        <f>TRUE()</f>
        <v>1</v>
      </c>
    </row>
    <row r="69" spans="1:8" x14ac:dyDescent="0.35">
      <c r="A69" s="10">
        <v>68</v>
      </c>
      <c r="B69" s="71" t="s">
        <v>89</v>
      </c>
      <c r="C69" s="71" t="s">
        <v>1083</v>
      </c>
      <c r="D69" s="71" t="s">
        <v>1164</v>
      </c>
      <c r="E69">
        <v>9</v>
      </c>
      <c r="F69">
        <v>9</v>
      </c>
      <c r="G69" t="s">
        <v>1096</v>
      </c>
      <c r="H69" s="28" t="b">
        <f>TRUE()</f>
        <v>1</v>
      </c>
    </row>
    <row r="70" spans="1:8" x14ac:dyDescent="0.35">
      <c r="A70" s="75">
        <v>69</v>
      </c>
      <c r="B70" s="71" t="s">
        <v>89</v>
      </c>
      <c r="C70" s="71" t="s">
        <v>1083</v>
      </c>
      <c r="D70" s="71" t="s">
        <v>1165</v>
      </c>
      <c r="E70">
        <v>10</v>
      </c>
      <c r="F70">
        <v>10</v>
      </c>
      <c r="G70" t="s">
        <v>1096</v>
      </c>
      <c r="H70" s="28" t="b">
        <f>TRUE()</f>
        <v>1</v>
      </c>
    </row>
    <row r="71" spans="1:8" x14ac:dyDescent="0.35">
      <c r="A71" s="10">
        <v>70</v>
      </c>
      <c r="B71" s="71" t="s">
        <v>89</v>
      </c>
      <c r="C71" s="71" t="s">
        <v>1083</v>
      </c>
      <c r="D71" s="71" t="s">
        <v>1166</v>
      </c>
      <c r="E71">
        <v>11</v>
      </c>
      <c r="F71">
        <v>11</v>
      </c>
      <c r="G71" t="s">
        <v>1096</v>
      </c>
      <c r="H71" s="28" t="b">
        <f>TRUE()</f>
        <v>1</v>
      </c>
    </row>
    <row r="72" spans="1:8" x14ac:dyDescent="0.35">
      <c r="A72" s="75">
        <v>71</v>
      </c>
      <c r="B72" s="71" t="s">
        <v>89</v>
      </c>
      <c r="C72" s="71" t="s">
        <v>1083</v>
      </c>
      <c r="D72" s="71" t="s">
        <v>1167</v>
      </c>
      <c r="E72">
        <v>12</v>
      </c>
      <c r="F72">
        <v>12</v>
      </c>
      <c r="G72" t="s">
        <v>1096</v>
      </c>
      <c r="H72" s="28" t="b">
        <f>TRUE()</f>
        <v>1</v>
      </c>
    </row>
    <row r="73" spans="1:8" x14ac:dyDescent="0.35">
      <c r="A73" s="10">
        <v>72</v>
      </c>
      <c r="B73" s="71" t="s">
        <v>89</v>
      </c>
      <c r="C73" s="71" t="s">
        <v>1083</v>
      </c>
      <c r="D73" s="71" t="s">
        <v>1168</v>
      </c>
      <c r="E73">
        <v>13</v>
      </c>
      <c r="F73">
        <v>13</v>
      </c>
      <c r="G73" t="s">
        <v>1096</v>
      </c>
      <c r="H73" s="28" t="b">
        <f>TRUE()</f>
        <v>1</v>
      </c>
    </row>
    <row r="74" spans="1:8" x14ac:dyDescent="0.35">
      <c r="A74" s="75">
        <v>73</v>
      </c>
      <c r="B74" s="71" t="s">
        <v>89</v>
      </c>
      <c r="C74" s="71" t="s">
        <v>1083</v>
      </c>
      <c r="D74" s="71" t="s">
        <v>1169</v>
      </c>
      <c r="E74">
        <v>14</v>
      </c>
      <c r="F74">
        <v>14</v>
      </c>
      <c r="G74" t="s">
        <v>1096</v>
      </c>
      <c r="H74" s="28" t="b">
        <f>TRUE()</f>
        <v>1</v>
      </c>
    </row>
  </sheetData>
  <pageMargins left="0.7" right="0.7" top="0.75" bottom="0.75" header="0.51180555555555496" footer="0.51180555555555496"/>
  <pageSetup paperSize="9"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
  <sheetViews>
    <sheetView zoomScaleNormal="100" workbookViewId="0">
      <pane ySplit="1" topLeftCell="A2" activePane="bottomLeft" state="frozen"/>
      <selection pane="bottomLeft" activeCell="C5" sqref="C5"/>
    </sheetView>
  </sheetViews>
  <sheetFormatPr baseColWidth="10" defaultColWidth="10.54296875" defaultRowHeight="14.5" x14ac:dyDescent="0.35"/>
  <cols>
    <col min="1" max="2" width="12.26953125" customWidth="1"/>
    <col min="3" max="3" width="64.26953125" customWidth="1"/>
    <col min="4" max="4" width="96" customWidth="1"/>
    <col min="5" max="5" width="8.81640625" customWidth="1"/>
    <col min="6" max="6" width="15.453125" customWidth="1"/>
    <col min="7" max="7" width="11.1796875" customWidth="1"/>
    <col min="9" max="9" width="165.7265625" customWidth="1"/>
  </cols>
  <sheetData>
    <row r="1" spans="1:4" x14ac:dyDescent="0.35">
      <c r="A1" s="21" t="s">
        <v>8</v>
      </c>
      <c r="B1" s="21" t="s">
        <v>14</v>
      </c>
      <c r="C1" s="21" t="s">
        <v>4</v>
      </c>
      <c r="D1" s="22" t="s">
        <v>74</v>
      </c>
    </row>
    <row r="2" spans="1:4" x14ac:dyDescent="0.35">
      <c r="A2" s="10" t="s">
        <v>1170</v>
      </c>
      <c r="B2" s="71" t="s">
        <v>1171</v>
      </c>
      <c r="C2" s="71" t="s">
        <v>1172</v>
      </c>
      <c r="D2" t="str">
        <f t="shared" ref="D2:D7" si="0">CONCATENATE("INSERT INTO `FormatExo` VALUES (`",A2,"`, `",B2,"`, `",C2,"`);")</f>
        <v>INSERT INTO `FormatExo` VALUES (`TAB`, `Tableau`, `Un exercice avec un tableau à compléter`);</v>
      </c>
    </row>
    <row r="3" spans="1:4" x14ac:dyDescent="0.35">
      <c r="A3" s="10" t="s">
        <v>1173</v>
      </c>
      <c r="B3" s="71" t="s">
        <v>1174</v>
      </c>
      <c r="C3" s="71" t="s">
        <v>1175</v>
      </c>
      <c r="D3" t="str">
        <f t="shared" si="0"/>
        <v>INSERT INTO `FormatExo` VALUES (`PYR`, `Pyramide`, `Un exercice avec une pyramide à compléter`);</v>
      </c>
    </row>
    <row r="4" spans="1:4" x14ac:dyDescent="0.35">
      <c r="A4" s="10" t="s">
        <v>1176</v>
      </c>
      <c r="B4" s="71" t="s">
        <v>1177</v>
      </c>
      <c r="C4" s="71" t="s">
        <v>1178</v>
      </c>
      <c r="D4" t="str">
        <f t="shared" si="0"/>
        <v>INSERT INTO `FormatExo` VALUES (`CIB`, `Cible`, `Un exercice avec une cible à compléter`);</v>
      </c>
    </row>
    <row r="5" spans="1:4" x14ac:dyDescent="0.35">
      <c r="A5" s="10" t="s">
        <v>1179</v>
      </c>
      <c r="B5" s="71" t="s">
        <v>1180</v>
      </c>
      <c r="C5" s="71" t="s">
        <v>1181</v>
      </c>
      <c r="D5" t="str">
        <f t="shared" si="0"/>
        <v>INSERT INTO `FormatExo` VALUES (`COL`, `Coloriage`, `Un exercice avec un dessin à colorier`);</v>
      </c>
    </row>
    <row r="6" spans="1:4" x14ac:dyDescent="0.35">
      <c r="A6" s="10" t="s">
        <v>1182</v>
      </c>
      <c r="B6" s="71" t="s">
        <v>1183</v>
      </c>
      <c r="C6" s="71" t="s">
        <v>1184</v>
      </c>
      <c r="D6" t="str">
        <f t="shared" si="0"/>
        <v>INSERT INTO `FormatExo` VALUES (`CUB`, `Cubes`, `Manipulation cubes`);</v>
      </c>
    </row>
    <row r="7" spans="1:4" x14ac:dyDescent="0.35">
      <c r="A7" s="10" t="s">
        <v>1185</v>
      </c>
      <c r="B7" s="71" t="s">
        <v>1186</v>
      </c>
      <c r="C7" s="71" t="s">
        <v>1187</v>
      </c>
      <c r="D7" t="str">
        <f t="shared" si="0"/>
        <v>INSERT INTO `FormatExo` VALUES (`BAL`, `Ballons`, `Jeu avec ballons (éclater les ballons)`);</v>
      </c>
    </row>
    <row r="8" spans="1:4" s="100" customFormat="1" x14ac:dyDescent="0.35">
      <c r="B8" s="28"/>
      <c r="C8" s="28"/>
    </row>
  </sheetData>
  <pageMargins left="0.7" right="0.7" top="0.75" bottom="0.75"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7"/>
  <sheetViews>
    <sheetView zoomScaleNormal="100" workbookViewId="0">
      <selection activeCell="C2" sqref="C2"/>
    </sheetView>
  </sheetViews>
  <sheetFormatPr baseColWidth="10" defaultColWidth="10.54296875" defaultRowHeight="14.5" x14ac:dyDescent="0.35"/>
  <sheetData>
    <row r="1" spans="1:3" x14ac:dyDescent="0.35">
      <c r="A1" t="s">
        <v>8</v>
      </c>
      <c r="B1" t="s">
        <v>14</v>
      </c>
      <c r="C1" s="22" t="s">
        <v>74</v>
      </c>
    </row>
    <row r="2" spans="1:3" x14ac:dyDescent="0.35">
      <c r="A2" t="s">
        <v>75</v>
      </c>
      <c r="B2" t="s">
        <v>1188</v>
      </c>
      <c r="C2" t="str">
        <f t="shared" ref="C2:C7" si="0">CONCATENATE("INSERT INTO `classe` VALUES ('",A2,"', '",B2,"');")</f>
        <v>INSERT INTO `classe` VALUES ('GSM', 'Grande section maternelle');</v>
      </c>
    </row>
    <row r="3" spans="1:3" x14ac:dyDescent="0.35">
      <c r="A3" t="s">
        <v>77</v>
      </c>
      <c r="B3" t="s">
        <v>1189</v>
      </c>
      <c r="C3" t="str">
        <f t="shared" si="0"/>
        <v>INSERT INTO `classe` VALUES ('CP', 'Cours préparatoire');</v>
      </c>
    </row>
    <row r="4" spans="1:3" x14ac:dyDescent="0.35">
      <c r="A4" t="s">
        <v>79</v>
      </c>
      <c r="B4" t="s">
        <v>1190</v>
      </c>
      <c r="C4" t="str">
        <f t="shared" si="0"/>
        <v>INSERT INTO `classe` VALUES ('CE1', 'Cours élémentaire 1');</v>
      </c>
    </row>
    <row r="5" spans="1:3" x14ac:dyDescent="0.35">
      <c r="A5" t="s">
        <v>81</v>
      </c>
      <c r="B5" t="s">
        <v>1191</v>
      </c>
      <c r="C5" t="str">
        <f t="shared" si="0"/>
        <v>INSERT INTO `classe` VALUES ('CE2', 'Cours élémentaire 2');</v>
      </c>
    </row>
    <row r="6" spans="1:3" x14ac:dyDescent="0.35">
      <c r="A6" t="s">
        <v>83</v>
      </c>
      <c r="B6" t="s">
        <v>1192</v>
      </c>
      <c r="C6" t="str">
        <f t="shared" si="0"/>
        <v>INSERT INTO `classe` VALUES ('CM1', 'Cours moyen 1');</v>
      </c>
    </row>
    <row r="7" spans="1:3" x14ac:dyDescent="0.35">
      <c r="A7" t="s">
        <v>85</v>
      </c>
      <c r="B7" t="s">
        <v>1193</v>
      </c>
      <c r="C7" t="str">
        <f t="shared" si="0"/>
        <v>INSERT INTO `classe` VALUES ('CM2', 'Cours moyen 2');</v>
      </c>
    </row>
  </sheetData>
  <pageMargins left="0.7" right="0.7" top="0.75" bottom="0.75"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74"/>
  <sheetViews>
    <sheetView zoomScaleNormal="100" workbookViewId="0">
      <pane ySplit="1" topLeftCell="A2" activePane="bottomLeft" state="frozen"/>
      <selection pane="bottomLeft" activeCell="A2" sqref="A2"/>
    </sheetView>
  </sheetViews>
  <sheetFormatPr baseColWidth="10" defaultColWidth="11.453125" defaultRowHeight="14.5" x14ac:dyDescent="0.35"/>
  <cols>
    <col min="1" max="1" width="16.453125" style="6" customWidth="1"/>
    <col min="2" max="2" width="5.1796875" style="6" customWidth="1"/>
    <col min="3" max="3" width="52.1796875" style="93" customWidth="1"/>
    <col min="4" max="4" width="60.7265625" style="6" customWidth="1"/>
    <col min="5" max="1024" width="11.453125" style="6"/>
  </cols>
  <sheetData>
    <row r="1" spans="1:6" x14ac:dyDescent="0.35">
      <c r="A1" s="76" t="s">
        <v>158</v>
      </c>
      <c r="B1" s="53" t="s">
        <v>8</v>
      </c>
      <c r="C1" s="77" t="s">
        <v>14</v>
      </c>
      <c r="D1" s="79" t="s">
        <v>74</v>
      </c>
      <c r="E1" s="76"/>
      <c r="F1" s="76"/>
    </row>
    <row r="2" spans="1:6" s="12" customFormat="1" x14ac:dyDescent="0.35">
      <c r="A2" s="26" t="s">
        <v>144</v>
      </c>
      <c r="B2" s="61" t="s">
        <v>815</v>
      </c>
      <c r="C2" s="60" t="s">
        <v>1194</v>
      </c>
      <c r="D2" s="12" t="str">
        <f t="shared" ref="D2:D39" si="0">CONCATENATE("INSERT INTO `lesson` VALUES ('",B2,"', '",IF(NOT(ISERR(SEARCH("'",C2))),CONCATENATE(MID(C2,1,SEARCH("'",C2)-1),"'",MID(C2,SEARCH("'",C2),LEN(C2))),C2),"', '",A2,"');")</f>
        <v>INSERT INTO `lesson` VALUES ('AD1', 'Introduction à l''addition', 'M-NC-O');</v>
      </c>
      <c r="F2" s="100"/>
    </row>
    <row r="3" spans="1:6" s="87" customFormat="1" x14ac:dyDescent="0.35">
      <c r="A3" s="26" t="s">
        <v>144</v>
      </c>
      <c r="B3" s="61" t="s">
        <v>820</v>
      </c>
      <c r="C3" s="60" t="s">
        <v>1195</v>
      </c>
      <c r="D3" s="87" t="str">
        <f t="shared" si="0"/>
        <v>INSERT INTO `lesson` VALUES ('AD2', 'Addition mentale', 'M-NC-O');</v>
      </c>
      <c r="F3" s="101"/>
    </row>
    <row r="4" spans="1:6" s="90" customFormat="1" x14ac:dyDescent="0.35">
      <c r="A4" s="26" t="s">
        <v>144</v>
      </c>
      <c r="B4" s="61" t="s">
        <v>829</v>
      </c>
      <c r="C4" s="60" t="s">
        <v>197</v>
      </c>
      <c r="D4" s="90" t="str">
        <f t="shared" si="0"/>
        <v>INSERT INTO `lesson` VALUES ('AD3', 'Addition en ligne', 'M-NC-O');</v>
      </c>
      <c r="F4" s="101"/>
    </row>
    <row r="5" spans="1:6" s="90" customFormat="1" ht="29" x14ac:dyDescent="0.35">
      <c r="A5" s="71" t="s">
        <v>144</v>
      </c>
      <c r="B5" s="40" t="s">
        <v>834</v>
      </c>
      <c r="C5" s="41" t="s">
        <v>199</v>
      </c>
      <c r="D5" s="90" t="str">
        <f t="shared" si="0"/>
        <v>INSERT INTO `lesson` VALUES ('AD4', 'Addition en ligne avec parenthèses', 'M-NC-O');</v>
      </c>
      <c r="F5" s="101"/>
    </row>
    <row r="6" spans="1:6" s="90" customFormat="1" x14ac:dyDescent="0.35">
      <c r="A6" s="26" t="s">
        <v>144</v>
      </c>
      <c r="B6" s="61" t="s">
        <v>1196</v>
      </c>
      <c r="C6" s="60" t="s">
        <v>201</v>
      </c>
      <c r="D6" s="90" t="str">
        <f t="shared" si="0"/>
        <v>INSERT INTO `lesson` VALUES ('AD5', 'Addition posée', 'M-NC-O');</v>
      </c>
    </row>
    <row r="7" spans="1:6" s="90" customFormat="1" ht="29" x14ac:dyDescent="0.35">
      <c r="A7" s="26" t="s">
        <v>144</v>
      </c>
      <c r="B7" s="61" t="s">
        <v>836</v>
      </c>
      <c r="C7" s="102" t="s">
        <v>1197</v>
      </c>
      <c r="D7" s="90" t="str">
        <f t="shared" si="0"/>
        <v>INSERT INTO `lesson` VALUES ('AD6', 'Problèmes additifs en 1 étape', 'M-NC-O');</v>
      </c>
    </row>
    <row r="8" spans="1:6" s="90" customFormat="1" ht="29" x14ac:dyDescent="0.35">
      <c r="A8" s="26" t="s">
        <v>144</v>
      </c>
      <c r="B8" s="61" t="s">
        <v>838</v>
      </c>
      <c r="C8" s="102" t="s">
        <v>1198</v>
      </c>
      <c r="D8" s="90" t="str">
        <f t="shared" si="0"/>
        <v>INSERT INTO `lesson` VALUES ('AD7', 'Problèmes additifs en 2 étapes', 'M-NC-O');</v>
      </c>
    </row>
    <row r="9" spans="1:6" s="90" customFormat="1" x14ac:dyDescent="0.35">
      <c r="A9" s="26" t="s">
        <v>140</v>
      </c>
      <c r="B9" s="61" t="s">
        <v>870</v>
      </c>
      <c r="C9" s="60" t="s">
        <v>175</v>
      </c>
      <c r="D9" s="90" t="str">
        <f t="shared" si="0"/>
        <v>INSERT INTO `lesson` VALUES ('BD', 'Base décimale', 'M-NC-SN');</v>
      </c>
    </row>
    <row r="10" spans="1:6" s="90" customFormat="1" ht="29" x14ac:dyDescent="0.35">
      <c r="A10" s="26" t="s">
        <v>140</v>
      </c>
      <c r="B10" s="61" t="s">
        <v>807</v>
      </c>
      <c r="C10" s="102" t="s">
        <v>1199</v>
      </c>
      <c r="D10" s="90" t="str">
        <f t="shared" si="0"/>
        <v>INSERT INTO `lesson` VALUES ('BD1', 'Base décimale (unités, dizaines)', 'M-NC-SN');</v>
      </c>
    </row>
    <row r="11" spans="1:6" s="90" customFormat="1" ht="29" x14ac:dyDescent="0.35">
      <c r="A11" s="26" t="s">
        <v>138</v>
      </c>
      <c r="B11" s="61" t="s">
        <v>671</v>
      </c>
      <c r="C11" s="60" t="s">
        <v>1200</v>
      </c>
      <c r="D11" s="90" t="str">
        <f t="shared" si="0"/>
        <v>INSERT INTO `lesson` VALUES ('CC', 'Comparaison / Classification', 'M-NC-C');</v>
      </c>
    </row>
    <row r="12" spans="1:6" s="90" customFormat="1" ht="29" x14ac:dyDescent="0.35">
      <c r="A12" s="10" t="s">
        <v>138</v>
      </c>
      <c r="B12" s="56" t="s">
        <v>656</v>
      </c>
      <c r="C12" s="41" t="s">
        <v>1201</v>
      </c>
      <c r="D12" s="90" t="str">
        <f t="shared" si="0"/>
        <v>INSERT INTO `lesson` VALUES ('CD', 'Comptage / Dénombrement', 'M-NC-C');</v>
      </c>
    </row>
    <row r="13" spans="1:6" s="90" customFormat="1" ht="29" x14ac:dyDescent="0.35">
      <c r="A13" s="26" t="s">
        <v>144</v>
      </c>
      <c r="B13" s="61" t="s">
        <v>859</v>
      </c>
      <c r="C13" s="60" t="s">
        <v>1202</v>
      </c>
      <c r="D13" s="90" t="str">
        <f t="shared" si="0"/>
        <v>INSERT INTO `lesson` VALUES ('DI1', 'Introduction à la division', 'M-NC-O');</v>
      </c>
    </row>
    <row r="14" spans="1:6" s="103" customFormat="1" x14ac:dyDescent="0.35">
      <c r="A14" s="26" t="s">
        <v>144</v>
      </c>
      <c r="B14" s="61" t="s">
        <v>905</v>
      </c>
      <c r="C14" s="60" t="s">
        <v>1203</v>
      </c>
      <c r="D14" s="103" t="str">
        <f t="shared" si="0"/>
        <v>INSERT INTO `lesson` VALUES ('DI2', 'Division mentale', 'M-NC-O');</v>
      </c>
    </row>
    <row r="15" spans="1:6" s="90" customFormat="1" x14ac:dyDescent="0.35">
      <c r="A15" s="26" t="s">
        <v>144</v>
      </c>
      <c r="B15" s="61" t="s">
        <v>910</v>
      </c>
      <c r="C15" s="60" t="s">
        <v>211</v>
      </c>
      <c r="D15" s="90" t="str">
        <f t="shared" si="0"/>
        <v>INSERT INTO `lesson` VALUES ('DI3', 'Division en ligne', 'M-NC-O');</v>
      </c>
    </row>
    <row r="16" spans="1:6" s="90" customFormat="1" ht="29" x14ac:dyDescent="0.35">
      <c r="A16" s="71" t="s">
        <v>144</v>
      </c>
      <c r="B16" s="40" t="s">
        <v>915</v>
      </c>
      <c r="C16" s="41" t="s">
        <v>213</v>
      </c>
      <c r="D16" s="90" t="str">
        <f t="shared" si="0"/>
        <v>INSERT INTO `lesson` VALUES ('DI4', 'Division en ligne avec parenthèses', 'M-NC-O');</v>
      </c>
    </row>
    <row r="17" spans="1:4" s="90" customFormat="1" x14ac:dyDescent="0.35">
      <c r="A17" s="26" t="s">
        <v>144</v>
      </c>
      <c r="B17" s="61" t="s">
        <v>1204</v>
      </c>
      <c r="C17" s="60" t="s">
        <v>215</v>
      </c>
      <c r="D17" s="90" t="str">
        <f t="shared" si="0"/>
        <v>INSERT INTO `lesson` VALUES ('DI5', 'Division posée', 'M-NC-O');</v>
      </c>
    </row>
    <row r="18" spans="1:4" s="90" customFormat="1" x14ac:dyDescent="0.35">
      <c r="A18" s="26" t="s">
        <v>140</v>
      </c>
      <c r="B18" s="61" t="s">
        <v>716</v>
      </c>
      <c r="C18" s="60" t="s">
        <v>1205</v>
      </c>
      <c r="D18" s="90" t="str">
        <f t="shared" si="0"/>
        <v>INSERT INTO `lesson` VALUES ('DL', 'Déchiffrage / Lecture', 'M-NC-SN');</v>
      </c>
    </row>
    <row r="19" spans="1:4" s="103" customFormat="1" x14ac:dyDescent="0.35">
      <c r="A19" s="26" t="s">
        <v>140</v>
      </c>
      <c r="B19" s="61" t="s">
        <v>742</v>
      </c>
      <c r="C19" s="60" t="s">
        <v>92</v>
      </c>
      <c r="D19" s="103" t="str">
        <f t="shared" si="0"/>
        <v>INSERT INTO `lesson` VALUES ('EC', 'Ecriture', 'M-NC-SN');</v>
      </c>
    </row>
    <row r="20" spans="1:4" s="90" customFormat="1" x14ac:dyDescent="0.35">
      <c r="A20" s="10" t="s">
        <v>149</v>
      </c>
      <c r="B20" s="63" t="s">
        <v>1206</v>
      </c>
      <c r="C20" s="63" t="s">
        <v>1207</v>
      </c>
      <c r="D20" s="90" t="str">
        <f t="shared" si="0"/>
        <v>INSERT INTO `lesson` VALUES ('ES2', 'Espace : repérage 2D', 'M-EG-E');</v>
      </c>
    </row>
    <row r="21" spans="1:4" s="87" customFormat="1" x14ac:dyDescent="0.35">
      <c r="A21" s="10" t="s">
        <v>149</v>
      </c>
      <c r="B21" s="63" t="s">
        <v>1208</v>
      </c>
      <c r="C21" s="63" t="s">
        <v>1209</v>
      </c>
      <c r="D21" s="87" t="str">
        <f t="shared" si="0"/>
        <v>INSERT INTO `lesson` VALUES ('ES3', 'Espace : repérage 3D', 'M-EG-E');</v>
      </c>
    </row>
    <row r="22" spans="1:4" s="90" customFormat="1" x14ac:dyDescent="0.35">
      <c r="A22" s="26" t="s">
        <v>147</v>
      </c>
      <c r="B22" s="59" t="s">
        <v>767</v>
      </c>
      <c r="C22" s="59" t="s">
        <v>1210</v>
      </c>
      <c r="D22" s="90" t="str">
        <f t="shared" si="0"/>
        <v>INSERT INTO `lesson` VALUES ('FO2', 'Formes 2D', 'M-EG-F');</v>
      </c>
    </row>
    <row r="23" spans="1:4" s="90" customFormat="1" x14ac:dyDescent="0.35">
      <c r="A23" s="26" t="s">
        <v>147</v>
      </c>
      <c r="B23" s="59" t="s">
        <v>782</v>
      </c>
      <c r="C23" s="59" t="s">
        <v>1211</v>
      </c>
      <c r="D23" s="90" t="str">
        <f t="shared" si="0"/>
        <v>INSERT INTO `lesson` VALUES ('FO3', 'Formes 3D', 'M-EG-F');</v>
      </c>
    </row>
    <row r="24" spans="1:4" s="103" customFormat="1" x14ac:dyDescent="0.35">
      <c r="A24" s="26" t="s">
        <v>153</v>
      </c>
      <c r="B24" s="59" t="s">
        <v>752</v>
      </c>
      <c r="C24" s="59" t="s">
        <v>232</v>
      </c>
      <c r="D24" s="103" t="str">
        <f t="shared" si="0"/>
        <v>INSERT INTO `lesson` VALUES ('LG', 'Longueurs', 'M-MG-M');</v>
      </c>
    </row>
    <row r="25" spans="1:4" s="90" customFormat="1" x14ac:dyDescent="0.35">
      <c r="A25" s="26" t="s">
        <v>155</v>
      </c>
      <c r="B25" s="61" t="s">
        <v>756</v>
      </c>
      <c r="C25" s="60" t="s">
        <v>1212</v>
      </c>
      <c r="D25" s="90" t="str">
        <f t="shared" si="0"/>
        <v>INSERT INTO `lesson` VALUES ('MO', 'Monnaie', 'M-MG-G');</v>
      </c>
    </row>
    <row r="26" spans="1:4" s="87" customFormat="1" x14ac:dyDescent="0.35">
      <c r="A26" s="26" t="s">
        <v>144</v>
      </c>
      <c r="B26" s="61" t="s">
        <v>237</v>
      </c>
      <c r="C26" s="60" t="s">
        <v>1213</v>
      </c>
      <c r="D26" s="87" t="str">
        <f t="shared" si="0"/>
        <v>INSERT INTO `lesson` VALUES ('MU1', 'Introduction à la multiplication', 'M-NC-O');</v>
      </c>
    </row>
    <row r="27" spans="1:4" s="90" customFormat="1" ht="29" x14ac:dyDescent="0.35">
      <c r="A27" s="26" t="s">
        <v>144</v>
      </c>
      <c r="B27" s="61" t="s">
        <v>883</v>
      </c>
      <c r="C27" s="60" t="s">
        <v>1214</v>
      </c>
      <c r="D27" s="90" t="str">
        <f t="shared" si="0"/>
        <v>INSERT INTO `lesson` VALUES ('MU2', 'Multiplication mentale', 'M-NC-O');</v>
      </c>
    </row>
    <row r="28" spans="1:4" s="90" customFormat="1" ht="29" x14ac:dyDescent="0.35">
      <c r="A28" s="26" t="s">
        <v>144</v>
      </c>
      <c r="B28" s="61" t="s">
        <v>894</v>
      </c>
      <c r="C28" s="60" t="s">
        <v>203</v>
      </c>
      <c r="D28" s="90" t="str">
        <f t="shared" si="0"/>
        <v>INSERT INTO `lesson` VALUES ('MU3', 'Multiplication en ligne', 'M-NC-O');</v>
      </c>
    </row>
    <row r="29" spans="1:4" s="103" customFormat="1" ht="29" x14ac:dyDescent="0.35">
      <c r="A29" s="71" t="s">
        <v>144</v>
      </c>
      <c r="B29" s="40" t="s">
        <v>896</v>
      </c>
      <c r="C29" s="41" t="s">
        <v>205</v>
      </c>
      <c r="D29" s="103" t="str">
        <f t="shared" si="0"/>
        <v>INSERT INTO `lesson` VALUES ('MU4', 'Multiplication en ligne avec parenthèses', 'M-NC-O');</v>
      </c>
    </row>
    <row r="30" spans="1:4" s="90" customFormat="1" x14ac:dyDescent="0.35">
      <c r="A30" s="26" t="s">
        <v>144</v>
      </c>
      <c r="B30" s="61" t="s">
        <v>1215</v>
      </c>
      <c r="C30" s="60" t="s">
        <v>207</v>
      </c>
      <c r="D30" s="90" t="str">
        <f t="shared" si="0"/>
        <v>INSERT INTO `lesson` VALUES ('MU5', 'Multiplication posée', 'M-NC-O');</v>
      </c>
    </row>
    <row r="31" spans="1:4" s="90" customFormat="1" ht="29" x14ac:dyDescent="0.35">
      <c r="A31" s="26" t="s">
        <v>138</v>
      </c>
      <c r="B31" s="61" t="s">
        <v>695</v>
      </c>
      <c r="C31" s="60" t="s">
        <v>1216</v>
      </c>
      <c r="D31" s="90" t="str">
        <f t="shared" si="0"/>
        <v>INSERT INTO `lesson` VALUES ('OS', 'Comparaison / Ordinalité / Ordre / Sériation', 'M-NC-C');</v>
      </c>
    </row>
    <row r="32" spans="1:4" s="87" customFormat="1" x14ac:dyDescent="0.35">
      <c r="A32" s="26" t="s">
        <v>144</v>
      </c>
      <c r="B32" s="61" t="s">
        <v>1217</v>
      </c>
      <c r="C32" s="60" t="s">
        <v>1218</v>
      </c>
      <c r="D32" s="87" t="str">
        <f t="shared" si="0"/>
        <v>INSERT INTO `lesson` VALUES ('P1', 'Introduction à l''usage des parenthèses', 'M-NC-O');</v>
      </c>
    </row>
    <row r="33" spans="1:4" s="87" customFormat="1" x14ac:dyDescent="0.35">
      <c r="A33" s="26" t="s">
        <v>153</v>
      </c>
      <c r="B33" s="59" t="s">
        <v>758</v>
      </c>
      <c r="C33" s="59" t="s">
        <v>234</v>
      </c>
      <c r="D33" s="87" t="str">
        <f t="shared" si="0"/>
        <v>INSERT INTO `lesson` VALUES ('PD', 'Poids', 'M-MG-M');</v>
      </c>
    </row>
    <row r="34" spans="1:4" s="87" customFormat="1" x14ac:dyDescent="0.35">
      <c r="A34" s="26" t="s">
        <v>144</v>
      </c>
      <c r="B34" s="61" t="s">
        <v>839</v>
      </c>
      <c r="C34" s="60" t="s">
        <v>1219</v>
      </c>
      <c r="D34" s="87" t="str">
        <f t="shared" si="0"/>
        <v>INSERT INTO `lesson` VALUES ('SO1', 'Introduction à la soustraction', 'M-NC-O');</v>
      </c>
    </row>
    <row r="35" spans="1:4" s="87" customFormat="1" x14ac:dyDescent="0.35">
      <c r="A35" s="26" t="s">
        <v>144</v>
      </c>
      <c r="B35" s="61" t="s">
        <v>844</v>
      </c>
      <c r="C35" s="60" t="s">
        <v>1220</v>
      </c>
      <c r="D35" s="87" t="str">
        <f t="shared" si="0"/>
        <v>INSERT INTO `lesson` VALUES ('SO2', 'Soustraction mentale', 'M-NC-O');</v>
      </c>
    </row>
    <row r="36" spans="1:4" s="87" customFormat="1" x14ac:dyDescent="0.35">
      <c r="A36" s="26" t="s">
        <v>144</v>
      </c>
      <c r="B36" s="61" t="s">
        <v>854</v>
      </c>
      <c r="C36" s="60" t="s">
        <v>308</v>
      </c>
      <c r="D36" s="87" t="str">
        <f t="shared" si="0"/>
        <v>INSERT INTO `lesson` VALUES ('SO3', 'Soustraction en ligne', 'M-NC-O');</v>
      </c>
    </row>
    <row r="37" spans="1:4" s="87" customFormat="1" x14ac:dyDescent="0.35">
      <c r="A37" s="71" t="s">
        <v>144</v>
      </c>
      <c r="B37" s="40" t="s">
        <v>875</v>
      </c>
      <c r="C37" s="41" t="s">
        <v>310</v>
      </c>
      <c r="D37" s="87" t="str">
        <f t="shared" si="0"/>
        <v>INSERT INTO `lesson` VALUES ('SO4', 'Soustraction en ligne avec parenthèses', 'M-NC-O');</v>
      </c>
    </row>
    <row r="38" spans="1:4" x14ac:dyDescent="0.35">
      <c r="A38" s="26" t="s">
        <v>144</v>
      </c>
      <c r="B38" s="61" t="s">
        <v>1221</v>
      </c>
      <c r="C38" s="60" t="s">
        <v>312</v>
      </c>
      <c r="D38" s="6" t="str">
        <f t="shared" si="0"/>
        <v>INSERT INTO `lesson` VALUES ('SO5', 'Soustraction posée', 'M-NC-O');</v>
      </c>
    </row>
    <row r="39" spans="1:4" x14ac:dyDescent="0.35">
      <c r="A39" s="26" t="s">
        <v>153</v>
      </c>
      <c r="B39" s="61" t="s">
        <v>762</v>
      </c>
      <c r="C39" s="60" t="s">
        <v>419</v>
      </c>
      <c r="D39" s="6" t="str">
        <f t="shared" si="0"/>
        <v>INSERT INTO `lesson` VALUES ('TP', 'Temps', 'M-MG-M');</v>
      </c>
    </row>
    <row r="40" spans="1:4" x14ac:dyDescent="0.35">
      <c r="B40" s="23"/>
      <c r="C40" s="24"/>
    </row>
    <row r="41" spans="1:4" x14ac:dyDescent="0.35">
      <c r="B41" s="23"/>
      <c r="C41" s="24"/>
    </row>
    <row r="42" spans="1:4" x14ac:dyDescent="0.35">
      <c r="B42" s="23"/>
      <c r="C42" s="24"/>
    </row>
    <row r="43" spans="1:4" x14ac:dyDescent="0.35">
      <c r="B43" s="23"/>
      <c r="C43" s="24"/>
    </row>
    <row r="44" spans="1:4" x14ac:dyDescent="0.35">
      <c r="B44" s="23"/>
      <c r="C44" s="24"/>
    </row>
    <row r="45" spans="1:4" x14ac:dyDescent="0.35">
      <c r="B45" s="23"/>
      <c r="C45" s="24"/>
    </row>
    <row r="46" spans="1:4" x14ac:dyDescent="0.35">
      <c r="B46" s="23"/>
      <c r="C46" s="24"/>
    </row>
    <row r="47" spans="1:4" x14ac:dyDescent="0.35">
      <c r="B47" s="23"/>
      <c r="C47" s="24"/>
    </row>
    <row r="48" spans="1:4" x14ac:dyDescent="0.35">
      <c r="B48" s="23"/>
      <c r="C48" s="24"/>
    </row>
    <row r="49" spans="2:3" x14ac:dyDescent="0.35">
      <c r="B49" s="23"/>
      <c r="C49" s="24"/>
    </row>
    <row r="50" spans="2:3" x14ac:dyDescent="0.35">
      <c r="B50" s="23"/>
      <c r="C50" s="24"/>
    </row>
    <row r="51" spans="2:3" x14ac:dyDescent="0.35">
      <c r="B51" s="23"/>
      <c r="C51" s="24"/>
    </row>
    <row r="52" spans="2:3" x14ac:dyDescent="0.35">
      <c r="B52" s="23"/>
      <c r="C52" s="24"/>
    </row>
    <row r="53" spans="2:3" x14ac:dyDescent="0.35">
      <c r="B53" s="23"/>
      <c r="C53" s="24"/>
    </row>
    <row r="54" spans="2:3" x14ac:dyDescent="0.35">
      <c r="B54" s="23"/>
      <c r="C54" s="24"/>
    </row>
    <row r="55" spans="2:3" x14ac:dyDescent="0.35">
      <c r="B55" s="23"/>
      <c r="C55" s="24"/>
    </row>
    <row r="56" spans="2:3" x14ac:dyDescent="0.35">
      <c r="B56" s="23"/>
      <c r="C56" s="24"/>
    </row>
    <row r="57" spans="2:3" x14ac:dyDescent="0.35">
      <c r="B57" s="23"/>
      <c r="C57" s="24"/>
    </row>
    <row r="58" spans="2:3" x14ac:dyDescent="0.35">
      <c r="B58" s="23"/>
      <c r="C58" s="24"/>
    </row>
    <row r="59" spans="2:3" x14ac:dyDescent="0.35">
      <c r="B59" s="23"/>
      <c r="C59" s="24"/>
    </row>
    <row r="60" spans="2:3" x14ac:dyDescent="0.35">
      <c r="B60" s="23"/>
      <c r="C60" s="24"/>
    </row>
    <row r="61" spans="2:3" x14ac:dyDescent="0.35">
      <c r="B61" s="23"/>
      <c r="C61" s="24"/>
    </row>
    <row r="62" spans="2:3" x14ac:dyDescent="0.35">
      <c r="B62" s="23"/>
      <c r="C62" s="24"/>
    </row>
    <row r="63" spans="2:3" x14ac:dyDescent="0.35">
      <c r="B63" s="23"/>
      <c r="C63" s="24"/>
    </row>
    <row r="64" spans="2:3" x14ac:dyDescent="0.35">
      <c r="B64" s="23"/>
      <c r="C64" s="24"/>
    </row>
    <row r="65" spans="2:3" x14ac:dyDescent="0.35">
      <c r="B65" s="23"/>
      <c r="C65" s="24"/>
    </row>
    <row r="66" spans="2:3" x14ac:dyDescent="0.35">
      <c r="B66" s="23"/>
      <c r="C66" s="24"/>
    </row>
    <row r="67" spans="2:3" x14ac:dyDescent="0.35">
      <c r="B67" s="23"/>
      <c r="C67" s="24"/>
    </row>
    <row r="68" spans="2:3" x14ac:dyDescent="0.35">
      <c r="B68" s="23"/>
      <c r="C68" s="24"/>
    </row>
    <row r="69" spans="2:3" x14ac:dyDescent="0.35">
      <c r="B69" s="23"/>
      <c r="C69" s="24"/>
    </row>
    <row r="70" spans="2:3" x14ac:dyDescent="0.35">
      <c r="B70" s="23"/>
      <c r="C70" s="24"/>
    </row>
    <row r="71" spans="2:3" x14ac:dyDescent="0.35">
      <c r="B71" s="23"/>
      <c r="C71" s="24"/>
    </row>
    <row r="72" spans="2:3" x14ac:dyDescent="0.35">
      <c r="B72" s="23"/>
      <c r="C72" s="24"/>
    </row>
    <row r="73" spans="2:3" x14ac:dyDescent="0.35">
      <c r="B73" s="23"/>
    </row>
    <row r="74" spans="2:3" x14ac:dyDescent="0.35">
      <c r="B74" s="23"/>
    </row>
  </sheetData>
  <autoFilter ref="A1:F74" xr:uid="{00000000-0009-0000-0000-000011000000}"/>
  <pageMargins left="0.7" right="0.7" top="0.75" bottom="0.75"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143"/>
  <sheetViews>
    <sheetView zoomScaleNormal="100" workbookViewId="0">
      <pane ySplit="1" topLeftCell="A2" activePane="bottomLeft" state="frozen"/>
      <selection pane="bottomLeft" activeCell="D2" sqref="D2"/>
    </sheetView>
  </sheetViews>
  <sheetFormatPr baseColWidth="10" defaultColWidth="11.453125" defaultRowHeight="14.5" x14ac:dyDescent="0.35"/>
  <cols>
    <col min="1" max="1" width="14" style="6" customWidth="1"/>
    <col min="2" max="4" width="14.453125" style="6" customWidth="1"/>
    <col min="5" max="5" width="60.7265625" style="6" customWidth="1"/>
    <col min="6" max="1024" width="11.453125" style="6"/>
  </cols>
  <sheetData>
    <row r="1" spans="1:7" x14ac:dyDescent="0.35">
      <c r="A1" s="76" t="s">
        <v>157</v>
      </c>
      <c r="B1" s="53" t="s">
        <v>647</v>
      </c>
      <c r="C1" s="25"/>
      <c r="D1" s="25"/>
      <c r="E1" s="79" t="s">
        <v>74</v>
      </c>
      <c r="F1" s="76"/>
      <c r="G1" s="76"/>
    </row>
    <row r="2" spans="1:7" s="80" customFormat="1" x14ac:dyDescent="0.35">
      <c r="A2" s="80" t="s">
        <v>75</v>
      </c>
      <c r="B2" s="83" t="s">
        <v>656</v>
      </c>
      <c r="C2" s="104" t="str">
        <f>VLOOKUP(B2,Leçons!B:B,1,0)</f>
        <v>CD</v>
      </c>
      <c r="D2" s="104" t="str">
        <f t="shared" ref="D2:D41" si="0">CONCATENATE(A2,"-",B2)</f>
        <v>GSM-CD</v>
      </c>
      <c r="E2" s="80" t="str">
        <f t="shared" ref="E2:E33" si="1">CONCATENATE("INSERT INTO `classe_lesson` VALUES ('",A2,"', '",B2,"');")</f>
        <v>INSERT INTO `classe_lesson` VALUES ('GSM', 'CD');</v>
      </c>
      <c r="G2" s="105"/>
    </row>
    <row r="3" spans="1:7" s="87" customFormat="1" x14ac:dyDescent="0.35">
      <c r="A3" s="80" t="s">
        <v>75</v>
      </c>
      <c r="B3" s="83" t="s">
        <v>671</v>
      </c>
      <c r="C3" s="104" t="str">
        <f>VLOOKUP(B3,Leçons!B:B,1,0)</f>
        <v>CC</v>
      </c>
      <c r="D3" s="104" t="str">
        <f t="shared" si="0"/>
        <v>GSM-CC</v>
      </c>
      <c r="E3" s="87" t="str">
        <f t="shared" si="1"/>
        <v>INSERT INTO `classe_lesson` VALUES ('GSM', 'CC');</v>
      </c>
      <c r="G3" s="101"/>
    </row>
    <row r="4" spans="1:7" s="90" customFormat="1" x14ac:dyDescent="0.35">
      <c r="A4" s="80" t="s">
        <v>75</v>
      </c>
      <c r="B4" s="83" t="s">
        <v>695</v>
      </c>
      <c r="C4" s="104" t="str">
        <f>VLOOKUP(B4,Leçons!B:B,1,0)</f>
        <v>OS</v>
      </c>
      <c r="D4" s="104" t="str">
        <f t="shared" si="0"/>
        <v>GSM-OS</v>
      </c>
      <c r="E4" s="90" t="str">
        <f t="shared" si="1"/>
        <v>INSERT INTO `classe_lesson` VALUES ('GSM', 'OS');</v>
      </c>
      <c r="G4" s="101"/>
    </row>
    <row r="5" spans="1:7" s="90" customFormat="1" x14ac:dyDescent="0.35">
      <c r="A5" s="80" t="s">
        <v>75</v>
      </c>
      <c r="B5" s="83" t="s">
        <v>716</v>
      </c>
      <c r="C5" s="104" t="str">
        <f>VLOOKUP(B5,Leçons!B:B,1,0)</f>
        <v>DL</v>
      </c>
      <c r="D5" s="104" t="str">
        <f t="shared" si="0"/>
        <v>GSM-DL</v>
      </c>
      <c r="E5" s="90" t="str">
        <f t="shared" si="1"/>
        <v>INSERT INTO `classe_lesson` VALUES ('GSM', 'DL');</v>
      </c>
      <c r="G5" s="101"/>
    </row>
    <row r="6" spans="1:7" s="90" customFormat="1" x14ac:dyDescent="0.35">
      <c r="A6" s="80" t="s">
        <v>75</v>
      </c>
      <c r="B6" s="83" t="s">
        <v>742</v>
      </c>
      <c r="C6" s="104" t="str">
        <f>VLOOKUP(B6,Leçons!B:B,1,0)</f>
        <v>EC</v>
      </c>
      <c r="D6" s="104" t="str">
        <f t="shared" si="0"/>
        <v>GSM-EC</v>
      </c>
      <c r="E6" s="90" t="str">
        <f t="shared" si="1"/>
        <v>INSERT INTO `classe_lesson` VALUES ('GSM', 'EC');</v>
      </c>
    </row>
    <row r="7" spans="1:7" s="87" customFormat="1" x14ac:dyDescent="0.35">
      <c r="A7" s="80" t="s">
        <v>75</v>
      </c>
      <c r="B7" s="106" t="s">
        <v>752</v>
      </c>
      <c r="C7" s="104" t="str">
        <f>VLOOKUP(B7,Leçons!B:B,1,0)</f>
        <v>LG</v>
      </c>
      <c r="D7" s="104" t="str">
        <f t="shared" si="0"/>
        <v>GSM-LG</v>
      </c>
      <c r="E7" s="87" t="str">
        <f t="shared" si="1"/>
        <v>INSERT INTO `classe_lesson` VALUES ('GSM', 'LG');</v>
      </c>
    </row>
    <row r="8" spans="1:7" s="87" customFormat="1" x14ac:dyDescent="0.35">
      <c r="A8" s="80" t="s">
        <v>75</v>
      </c>
      <c r="B8" s="106" t="s">
        <v>758</v>
      </c>
      <c r="C8" s="104" t="str">
        <f>VLOOKUP(B8,Leçons!B:B,1,0)</f>
        <v>PD</v>
      </c>
      <c r="D8" s="104" t="str">
        <f t="shared" si="0"/>
        <v>GSM-PD</v>
      </c>
      <c r="E8" s="87" t="str">
        <f t="shared" si="1"/>
        <v>INSERT INTO `classe_lesson` VALUES ('GSM', 'PD');</v>
      </c>
    </row>
    <row r="9" spans="1:7" s="87" customFormat="1" x14ac:dyDescent="0.35">
      <c r="A9" s="80" t="s">
        <v>75</v>
      </c>
      <c r="B9" s="83" t="s">
        <v>762</v>
      </c>
      <c r="C9" s="104" t="str">
        <f>VLOOKUP(B9,Leçons!B:B,1,0)</f>
        <v>TP</v>
      </c>
      <c r="D9" s="104" t="str">
        <f t="shared" si="0"/>
        <v>GSM-TP</v>
      </c>
      <c r="E9" s="87" t="str">
        <f t="shared" si="1"/>
        <v>INSERT INTO `classe_lesson` VALUES ('GSM', 'TP');</v>
      </c>
    </row>
    <row r="10" spans="1:7" s="87" customFormat="1" x14ac:dyDescent="0.35">
      <c r="A10" s="80" t="s">
        <v>75</v>
      </c>
      <c r="B10" s="106" t="s">
        <v>767</v>
      </c>
      <c r="C10" s="104" t="str">
        <f>VLOOKUP(B10,Leçons!B:B,1,0)</f>
        <v>FO2</v>
      </c>
      <c r="D10" s="104" t="str">
        <f t="shared" si="0"/>
        <v>GSM-FO2</v>
      </c>
      <c r="E10" s="87" t="str">
        <f t="shared" si="1"/>
        <v>INSERT INTO `classe_lesson` VALUES ('GSM', 'FO2');</v>
      </c>
    </row>
    <row r="11" spans="1:7" s="87" customFormat="1" x14ac:dyDescent="0.35">
      <c r="A11" s="80" t="s">
        <v>75</v>
      </c>
      <c r="B11" s="106" t="s">
        <v>782</v>
      </c>
      <c r="C11" s="104" t="str">
        <f>VLOOKUP(B11,Leçons!B:B,1,0)</f>
        <v>FO3</v>
      </c>
      <c r="D11" s="104" t="str">
        <f t="shared" si="0"/>
        <v>GSM-FO3</v>
      </c>
      <c r="E11" s="87" t="str">
        <f t="shared" si="1"/>
        <v>INSERT INTO `classe_lesson` VALUES ('GSM', 'FO3');</v>
      </c>
    </row>
    <row r="12" spans="1:7" x14ac:dyDescent="0.35">
      <c r="A12" s="80" t="s">
        <v>75</v>
      </c>
      <c r="B12" s="106" t="s">
        <v>1206</v>
      </c>
      <c r="C12" s="104" t="str">
        <f>VLOOKUP(B12,Leçons!B:B,1,0)</f>
        <v>ES2</v>
      </c>
      <c r="D12" s="104" t="str">
        <f t="shared" si="0"/>
        <v>GSM-ES2</v>
      </c>
      <c r="E12" s="6" t="str">
        <f t="shared" si="1"/>
        <v>INSERT INTO `classe_lesson` VALUES ('GSM', 'ES2');</v>
      </c>
    </row>
    <row r="13" spans="1:7" x14ac:dyDescent="0.35">
      <c r="A13" s="80" t="s">
        <v>75</v>
      </c>
      <c r="B13" s="106" t="s">
        <v>1208</v>
      </c>
      <c r="C13" s="104" t="str">
        <f>VLOOKUP(B13,Leçons!B:B,1,0)</f>
        <v>ES3</v>
      </c>
      <c r="D13" s="104" t="str">
        <f t="shared" si="0"/>
        <v>GSM-ES3</v>
      </c>
      <c r="E13" s="6" t="str">
        <f t="shared" si="1"/>
        <v>INSERT INTO `classe_lesson` VALUES ('GSM', 'ES3');</v>
      </c>
    </row>
    <row r="14" spans="1:7" s="12" customFormat="1" x14ac:dyDescent="0.35">
      <c r="A14" s="80" t="s">
        <v>77</v>
      </c>
      <c r="B14" s="83" t="s">
        <v>656</v>
      </c>
      <c r="C14" s="104" t="str">
        <f>VLOOKUP(B14,Leçons!B:B,1,0)</f>
        <v>CD</v>
      </c>
      <c r="D14" s="104" t="str">
        <f t="shared" si="0"/>
        <v>CP-CD</v>
      </c>
      <c r="E14" s="12" t="str">
        <f t="shared" si="1"/>
        <v>INSERT INTO `classe_lesson` VALUES ('CP', 'CD');</v>
      </c>
      <c r="G14" s="100"/>
    </row>
    <row r="15" spans="1:7" s="87" customFormat="1" x14ac:dyDescent="0.35">
      <c r="A15" s="80" t="s">
        <v>77</v>
      </c>
      <c r="B15" s="83" t="s">
        <v>671</v>
      </c>
      <c r="C15" s="104" t="str">
        <f>VLOOKUP(B15,Leçons!B:B,1,0)</f>
        <v>CC</v>
      </c>
      <c r="D15" s="104" t="str">
        <f t="shared" si="0"/>
        <v>CP-CC</v>
      </c>
      <c r="E15" s="87" t="str">
        <f t="shared" si="1"/>
        <v>INSERT INTO `classe_lesson` VALUES ('CP', 'CC');</v>
      </c>
      <c r="G15" s="101"/>
    </row>
    <row r="16" spans="1:7" s="90" customFormat="1" x14ac:dyDescent="0.35">
      <c r="A16" s="80" t="s">
        <v>77</v>
      </c>
      <c r="B16" s="83" t="s">
        <v>695</v>
      </c>
      <c r="C16" s="104" t="str">
        <f>VLOOKUP(B16,Leçons!B:B,1,0)</f>
        <v>OS</v>
      </c>
      <c r="D16" s="104" t="str">
        <f t="shared" si="0"/>
        <v>CP-OS</v>
      </c>
      <c r="E16" s="90" t="str">
        <f t="shared" si="1"/>
        <v>INSERT INTO `classe_lesson` VALUES ('CP', 'OS');</v>
      </c>
      <c r="G16" s="101"/>
    </row>
    <row r="17" spans="1:7" s="90" customFormat="1" x14ac:dyDescent="0.35">
      <c r="A17" s="80" t="s">
        <v>77</v>
      </c>
      <c r="B17" s="83" t="s">
        <v>716</v>
      </c>
      <c r="C17" s="104" t="str">
        <f>VLOOKUP(B17,Leçons!B:B,1,0)</f>
        <v>DL</v>
      </c>
      <c r="D17" s="104" t="str">
        <f t="shared" si="0"/>
        <v>CP-DL</v>
      </c>
      <c r="E17" s="90" t="str">
        <f t="shared" si="1"/>
        <v>INSERT INTO `classe_lesson` VALUES ('CP', 'DL');</v>
      </c>
      <c r="G17" s="101"/>
    </row>
    <row r="18" spans="1:7" s="90" customFormat="1" x14ac:dyDescent="0.35">
      <c r="A18" s="80" t="s">
        <v>77</v>
      </c>
      <c r="B18" s="83" t="s">
        <v>742</v>
      </c>
      <c r="C18" s="104" t="str">
        <f>VLOOKUP(B18,Leçons!B:B,1,0)</f>
        <v>EC</v>
      </c>
      <c r="D18" s="104" t="str">
        <f t="shared" si="0"/>
        <v>CP-EC</v>
      </c>
      <c r="E18" s="90" t="str">
        <f t="shared" si="1"/>
        <v>INSERT INTO `classe_lesson` VALUES ('CP', 'EC');</v>
      </c>
    </row>
    <row r="19" spans="1:7" s="90" customFormat="1" x14ac:dyDescent="0.35">
      <c r="A19" s="80" t="s">
        <v>77</v>
      </c>
      <c r="B19" s="83" t="s">
        <v>807</v>
      </c>
      <c r="C19" s="104" t="str">
        <f>VLOOKUP(B19,Leçons!B:B,1,0)</f>
        <v>BD1</v>
      </c>
      <c r="D19" s="104" t="str">
        <f t="shared" si="0"/>
        <v>CP-BD1</v>
      </c>
      <c r="E19" s="90" t="str">
        <f t="shared" si="1"/>
        <v>INSERT INTO `classe_lesson` VALUES ('CP', 'BD1');</v>
      </c>
    </row>
    <row r="20" spans="1:7" s="90" customFormat="1" x14ac:dyDescent="0.35">
      <c r="A20" s="80" t="s">
        <v>77</v>
      </c>
      <c r="B20" s="83" t="s">
        <v>815</v>
      </c>
      <c r="C20" s="104" t="str">
        <f>VLOOKUP(B20,Leçons!B:B,1,0)</f>
        <v>AD1</v>
      </c>
      <c r="D20" s="104" t="str">
        <f t="shared" si="0"/>
        <v>CP-AD1</v>
      </c>
      <c r="E20" s="90" t="str">
        <f t="shared" si="1"/>
        <v>INSERT INTO `classe_lesson` VALUES ('CP', 'AD1');</v>
      </c>
    </row>
    <row r="21" spans="1:7" s="90" customFormat="1" x14ac:dyDescent="0.35">
      <c r="A21" s="80" t="s">
        <v>77</v>
      </c>
      <c r="B21" s="83" t="s">
        <v>820</v>
      </c>
      <c r="C21" s="104" t="str">
        <f>VLOOKUP(B21,Leçons!B:B,1,0)</f>
        <v>AD2</v>
      </c>
      <c r="D21" s="104" t="str">
        <f t="shared" si="0"/>
        <v>CP-AD2</v>
      </c>
      <c r="E21" s="90" t="str">
        <f t="shared" si="1"/>
        <v>INSERT INTO `classe_lesson` VALUES ('CP', 'AD2');</v>
      </c>
    </row>
    <row r="22" spans="1:7" s="90" customFormat="1" x14ac:dyDescent="0.35">
      <c r="A22" s="80" t="s">
        <v>77</v>
      </c>
      <c r="B22" s="83" t="s">
        <v>829</v>
      </c>
      <c r="C22" s="104" t="str">
        <f>VLOOKUP(B22,Leçons!B:B,1,0)</f>
        <v>AD3</v>
      </c>
      <c r="D22" s="104" t="str">
        <f t="shared" si="0"/>
        <v>CP-AD3</v>
      </c>
      <c r="E22" s="90" t="str">
        <f t="shared" si="1"/>
        <v>INSERT INTO `classe_lesson` VALUES ('CP', 'AD3');</v>
      </c>
    </row>
    <row r="23" spans="1:7" s="90" customFormat="1" x14ac:dyDescent="0.35">
      <c r="A23" s="80" t="s">
        <v>77</v>
      </c>
      <c r="B23" s="83" t="s">
        <v>834</v>
      </c>
      <c r="C23" s="104" t="str">
        <f>VLOOKUP(B23,Leçons!B:B,1,0)</f>
        <v>AD4</v>
      </c>
      <c r="D23" s="104" t="str">
        <f t="shared" si="0"/>
        <v>CP-AD4</v>
      </c>
      <c r="E23" s="90" t="str">
        <f t="shared" si="1"/>
        <v>INSERT INTO `classe_lesson` VALUES ('CP', 'AD4');</v>
      </c>
    </row>
    <row r="24" spans="1:7" s="90" customFormat="1" x14ac:dyDescent="0.35">
      <c r="A24" s="80" t="s">
        <v>77</v>
      </c>
      <c r="B24" s="83" t="s">
        <v>1196</v>
      </c>
      <c r="C24" s="104" t="str">
        <f>VLOOKUP(B24,Leçons!B:B,1,0)</f>
        <v>AD5</v>
      </c>
      <c r="D24" s="104" t="str">
        <f t="shared" si="0"/>
        <v>CP-AD5</v>
      </c>
      <c r="E24" s="90" t="str">
        <f t="shared" si="1"/>
        <v>INSERT INTO `classe_lesson` VALUES ('CP', 'AD5');</v>
      </c>
    </row>
    <row r="25" spans="1:7" s="90" customFormat="1" x14ac:dyDescent="0.35">
      <c r="A25" s="80" t="s">
        <v>77</v>
      </c>
      <c r="B25" s="83" t="s">
        <v>836</v>
      </c>
      <c r="C25" s="104" t="str">
        <f>VLOOKUP(B25,Leçons!B:B,1,0)</f>
        <v>AD6</v>
      </c>
      <c r="D25" s="104" t="str">
        <f t="shared" si="0"/>
        <v>CP-AD6</v>
      </c>
      <c r="E25" s="90" t="str">
        <f t="shared" si="1"/>
        <v>INSERT INTO `classe_lesson` VALUES ('CP', 'AD6');</v>
      </c>
    </row>
    <row r="26" spans="1:7" s="90" customFormat="1" x14ac:dyDescent="0.35">
      <c r="A26" s="80" t="s">
        <v>77</v>
      </c>
      <c r="B26" s="83" t="s">
        <v>838</v>
      </c>
      <c r="C26" s="104" t="str">
        <f>VLOOKUP(B26,Leçons!B:B,1,0)</f>
        <v>AD7</v>
      </c>
      <c r="D26" s="104" t="str">
        <f t="shared" si="0"/>
        <v>CP-AD7</v>
      </c>
      <c r="E26" s="90" t="str">
        <f t="shared" si="1"/>
        <v>INSERT INTO `classe_lesson` VALUES ('CP', 'AD7');</v>
      </c>
    </row>
    <row r="27" spans="1:7" s="90" customFormat="1" x14ac:dyDescent="0.35">
      <c r="A27" s="80" t="s">
        <v>77</v>
      </c>
      <c r="B27" s="83" t="s">
        <v>839</v>
      </c>
      <c r="C27" s="104" t="str">
        <f>VLOOKUP(B27,Leçons!B:B,1,0)</f>
        <v>SO1</v>
      </c>
      <c r="D27" s="104" t="str">
        <f t="shared" si="0"/>
        <v>CP-SO1</v>
      </c>
      <c r="E27" s="90" t="str">
        <f t="shared" si="1"/>
        <v>INSERT INTO `classe_lesson` VALUES ('CP', 'SO1');</v>
      </c>
    </row>
    <row r="28" spans="1:7" s="90" customFormat="1" x14ac:dyDescent="0.35">
      <c r="A28" s="80" t="s">
        <v>77</v>
      </c>
      <c r="B28" s="83" t="s">
        <v>844</v>
      </c>
      <c r="C28" s="104" t="str">
        <f>VLOOKUP(B28,Leçons!B:B,1,0)</f>
        <v>SO2</v>
      </c>
      <c r="D28" s="104" t="str">
        <f t="shared" si="0"/>
        <v>CP-SO2</v>
      </c>
      <c r="E28" s="90" t="str">
        <f t="shared" si="1"/>
        <v>INSERT INTO `classe_lesson` VALUES ('CP', 'SO2');</v>
      </c>
    </row>
    <row r="29" spans="1:7" s="90" customFormat="1" x14ac:dyDescent="0.35">
      <c r="A29" s="80" t="s">
        <v>77</v>
      </c>
      <c r="B29" s="83" t="s">
        <v>854</v>
      </c>
      <c r="C29" s="104" t="str">
        <f>VLOOKUP(B29,Leçons!B:B,1,0)</f>
        <v>SO3</v>
      </c>
      <c r="D29" s="104" t="str">
        <f t="shared" si="0"/>
        <v>CP-SO3</v>
      </c>
      <c r="E29" s="90" t="str">
        <f t="shared" si="1"/>
        <v>INSERT INTO `classe_lesson` VALUES ('CP', 'SO3');</v>
      </c>
    </row>
    <row r="30" spans="1:7" s="87" customFormat="1" x14ac:dyDescent="0.35">
      <c r="A30" s="80" t="s">
        <v>77</v>
      </c>
      <c r="B30" s="83" t="s">
        <v>237</v>
      </c>
      <c r="C30" s="104" t="str">
        <f>VLOOKUP(B30,Leçons!B:B,1,0)</f>
        <v>MU1</v>
      </c>
      <c r="D30" s="104" t="str">
        <f t="shared" si="0"/>
        <v>CP-MU1</v>
      </c>
      <c r="E30" s="87" t="str">
        <f t="shared" si="1"/>
        <v>INSERT INTO `classe_lesson` VALUES ('CP', 'MU1');</v>
      </c>
    </row>
    <row r="31" spans="1:7" s="87" customFormat="1" x14ac:dyDescent="0.35">
      <c r="A31" s="80" t="s">
        <v>77</v>
      </c>
      <c r="B31" s="83" t="s">
        <v>859</v>
      </c>
      <c r="C31" s="104" t="str">
        <f>VLOOKUP(B31,Leçons!B:B,1,0)</f>
        <v>DI1</v>
      </c>
      <c r="D31" s="104" t="str">
        <f t="shared" si="0"/>
        <v>CP-DI1</v>
      </c>
      <c r="E31" s="87" t="str">
        <f t="shared" si="1"/>
        <v>INSERT INTO `classe_lesson` VALUES ('CP', 'DI1');</v>
      </c>
    </row>
    <row r="32" spans="1:7" s="87" customFormat="1" x14ac:dyDescent="0.35">
      <c r="A32" s="80" t="s">
        <v>77</v>
      </c>
      <c r="B32" s="106" t="s">
        <v>752</v>
      </c>
      <c r="C32" s="104" t="str">
        <f>VLOOKUP(B32,Leçons!B:B,1,0)</f>
        <v>LG</v>
      </c>
      <c r="D32" s="104" t="str">
        <f t="shared" si="0"/>
        <v>CP-LG</v>
      </c>
      <c r="E32" s="87" t="str">
        <f t="shared" si="1"/>
        <v>INSERT INTO `classe_lesson` VALUES ('CP', 'LG');</v>
      </c>
    </row>
    <row r="33" spans="1:7" s="87" customFormat="1" x14ac:dyDescent="0.35">
      <c r="A33" s="80" t="s">
        <v>77</v>
      </c>
      <c r="B33" s="106" t="s">
        <v>758</v>
      </c>
      <c r="C33" s="104" t="str">
        <f>VLOOKUP(B33,Leçons!B:B,1,0)</f>
        <v>PD</v>
      </c>
      <c r="D33" s="104" t="str">
        <f t="shared" si="0"/>
        <v>CP-PD</v>
      </c>
      <c r="E33" s="87" t="str">
        <f t="shared" si="1"/>
        <v>INSERT INTO `classe_lesson` VALUES ('CP', 'PD');</v>
      </c>
    </row>
    <row r="34" spans="1:7" s="87" customFormat="1" x14ac:dyDescent="0.35">
      <c r="A34" s="80" t="s">
        <v>77</v>
      </c>
      <c r="B34" s="83" t="s">
        <v>762</v>
      </c>
      <c r="C34" s="104" t="str">
        <f>VLOOKUP(B34,Leçons!B:B,1,0)</f>
        <v>TP</v>
      </c>
      <c r="D34" s="104" t="str">
        <f t="shared" si="0"/>
        <v>CP-TP</v>
      </c>
      <c r="E34" s="87" t="str">
        <f t="shared" ref="E34:E65" si="2">CONCATENATE("INSERT INTO `classe_lesson` VALUES ('",A34,"', '",B34,"');")</f>
        <v>INSERT INTO `classe_lesson` VALUES ('CP', 'TP');</v>
      </c>
    </row>
    <row r="35" spans="1:7" s="87" customFormat="1" x14ac:dyDescent="0.35">
      <c r="A35" s="80" t="s">
        <v>77</v>
      </c>
      <c r="B35" s="83" t="s">
        <v>756</v>
      </c>
      <c r="C35" s="104" t="str">
        <f>VLOOKUP(B35,Leçons!B:B,1,0)</f>
        <v>MO</v>
      </c>
      <c r="D35" s="104" t="str">
        <f t="shared" si="0"/>
        <v>CP-MO</v>
      </c>
      <c r="E35" s="87" t="str">
        <f t="shared" si="2"/>
        <v>INSERT INTO `classe_lesson` VALUES ('CP', 'MO');</v>
      </c>
    </row>
    <row r="36" spans="1:7" s="12" customFormat="1" x14ac:dyDescent="0.35">
      <c r="A36" s="80" t="s">
        <v>79</v>
      </c>
      <c r="B36" s="56" t="s">
        <v>656</v>
      </c>
      <c r="C36" s="104" t="str">
        <f>VLOOKUP(B36,Leçons!B:B,1,0)</f>
        <v>CD</v>
      </c>
      <c r="D36" s="104" t="str">
        <f t="shared" si="0"/>
        <v>CE1-CD</v>
      </c>
      <c r="E36" s="12" t="str">
        <f t="shared" si="2"/>
        <v>INSERT INTO `classe_lesson` VALUES ('CE1', 'CD');</v>
      </c>
      <c r="G36" s="100"/>
    </row>
    <row r="37" spans="1:7" s="87" customFormat="1" x14ac:dyDescent="0.35">
      <c r="A37" s="80" t="s">
        <v>79</v>
      </c>
      <c r="B37" s="61" t="s">
        <v>671</v>
      </c>
      <c r="C37" s="104" t="str">
        <f>VLOOKUP(B37,Leçons!B:B,1,0)</f>
        <v>CC</v>
      </c>
      <c r="D37" s="104" t="str">
        <f t="shared" si="0"/>
        <v>CE1-CC</v>
      </c>
      <c r="E37" s="87" t="str">
        <f t="shared" si="2"/>
        <v>INSERT INTO `classe_lesson` VALUES ('CE1', 'CC');</v>
      </c>
      <c r="G37" s="101"/>
    </row>
    <row r="38" spans="1:7" s="90" customFormat="1" x14ac:dyDescent="0.35">
      <c r="A38" s="80" t="s">
        <v>79</v>
      </c>
      <c r="B38" s="61" t="s">
        <v>695</v>
      </c>
      <c r="C38" s="104" t="str">
        <f>VLOOKUP(B38,Leçons!B:B,1,0)</f>
        <v>OS</v>
      </c>
      <c r="D38" s="104" t="str">
        <f t="shared" si="0"/>
        <v>CE1-OS</v>
      </c>
      <c r="E38" s="90" t="str">
        <f t="shared" si="2"/>
        <v>INSERT INTO `classe_lesson` VALUES ('CE1', 'OS');</v>
      </c>
      <c r="G38" s="101"/>
    </row>
    <row r="39" spans="1:7" s="90" customFormat="1" x14ac:dyDescent="0.35">
      <c r="A39" s="80" t="s">
        <v>79</v>
      </c>
      <c r="B39" s="61" t="s">
        <v>716</v>
      </c>
      <c r="C39" s="104" t="str">
        <f>VLOOKUP(B39,Leçons!B:B,1,0)</f>
        <v>DL</v>
      </c>
      <c r="D39" s="104" t="str">
        <f t="shared" si="0"/>
        <v>CE1-DL</v>
      </c>
      <c r="E39" s="90" t="str">
        <f t="shared" si="2"/>
        <v>INSERT INTO `classe_lesson` VALUES ('CE1', 'DL');</v>
      </c>
      <c r="G39" s="101"/>
    </row>
    <row r="40" spans="1:7" s="90" customFormat="1" x14ac:dyDescent="0.35">
      <c r="A40" s="80" t="s">
        <v>79</v>
      </c>
      <c r="B40" s="61" t="s">
        <v>742</v>
      </c>
      <c r="C40" s="104" t="str">
        <f>VLOOKUP(B40,Leçons!B:B,1,0)</f>
        <v>EC</v>
      </c>
      <c r="D40" s="104" t="str">
        <f t="shared" si="0"/>
        <v>CE1-EC</v>
      </c>
      <c r="E40" s="90" t="str">
        <f t="shared" si="2"/>
        <v>INSERT INTO `classe_lesson` VALUES ('CE1', 'EC');</v>
      </c>
    </row>
    <row r="41" spans="1:7" s="90" customFormat="1" x14ac:dyDescent="0.35">
      <c r="A41" s="80" t="s">
        <v>79</v>
      </c>
      <c r="B41" s="61" t="s">
        <v>807</v>
      </c>
      <c r="C41" s="104" t="str">
        <f>VLOOKUP(B41,Leçons!B:B,1,0)</f>
        <v>BD1</v>
      </c>
      <c r="D41" s="104" t="str">
        <f t="shared" si="0"/>
        <v>CE1-BD1</v>
      </c>
      <c r="E41" s="90" t="str">
        <f t="shared" si="2"/>
        <v>INSERT INTO `classe_lesson` VALUES ('CE1', 'BD1');</v>
      </c>
    </row>
    <row r="42" spans="1:7" s="90" customFormat="1" hidden="1" x14ac:dyDescent="0.35">
      <c r="A42" s="80" t="s">
        <v>79</v>
      </c>
      <c r="B42" s="61" t="s">
        <v>1222</v>
      </c>
      <c r="C42" s="104" t="e">
        <f>VLOOKUP(B42,Leçons!B:B,1,0)</f>
        <v>#N/A</v>
      </c>
      <c r="D42" s="104"/>
      <c r="E42" s="90" t="str">
        <f t="shared" si="2"/>
        <v>INSERT INTO `classe_lesson` VALUES ('CE1', 'BD2');</v>
      </c>
    </row>
    <row r="43" spans="1:7" s="90" customFormat="1" x14ac:dyDescent="0.35">
      <c r="A43" s="80" t="s">
        <v>79</v>
      </c>
      <c r="B43" s="61" t="s">
        <v>815</v>
      </c>
      <c r="C43" s="104" t="str">
        <f>VLOOKUP(B43,Leçons!B:B,1,0)</f>
        <v>AD1</v>
      </c>
      <c r="D43" s="104" t="str">
        <f t="shared" ref="D43:D54" si="3">CONCATENATE(A43,"-",B43)</f>
        <v>CE1-AD1</v>
      </c>
      <c r="E43" s="90" t="str">
        <f t="shared" si="2"/>
        <v>INSERT INTO `classe_lesson` VALUES ('CE1', 'AD1');</v>
      </c>
    </row>
    <row r="44" spans="1:7" s="90" customFormat="1" x14ac:dyDescent="0.35">
      <c r="A44" s="80" t="s">
        <v>79</v>
      </c>
      <c r="B44" s="61" t="s">
        <v>820</v>
      </c>
      <c r="C44" s="104" t="str">
        <f>VLOOKUP(B44,Leçons!B:B,1,0)</f>
        <v>AD2</v>
      </c>
      <c r="D44" s="104" t="str">
        <f t="shared" si="3"/>
        <v>CE1-AD2</v>
      </c>
      <c r="E44" s="90" t="str">
        <f t="shared" si="2"/>
        <v>INSERT INTO `classe_lesson` VALUES ('CE1', 'AD2');</v>
      </c>
    </row>
    <row r="45" spans="1:7" s="90" customFormat="1" x14ac:dyDescent="0.35">
      <c r="A45" s="80" t="s">
        <v>79</v>
      </c>
      <c r="B45" s="61" t="s">
        <v>829</v>
      </c>
      <c r="C45" s="104" t="str">
        <f>VLOOKUP(B45,Leçons!B:B,1,0)</f>
        <v>AD3</v>
      </c>
      <c r="D45" s="104" t="str">
        <f t="shared" si="3"/>
        <v>CE1-AD3</v>
      </c>
      <c r="E45" s="90" t="str">
        <f t="shared" si="2"/>
        <v>INSERT INTO `classe_lesson` VALUES ('CE1', 'AD3');</v>
      </c>
    </row>
    <row r="46" spans="1:7" s="90" customFormat="1" x14ac:dyDescent="0.35">
      <c r="A46" s="80" t="s">
        <v>79</v>
      </c>
      <c r="B46" s="61" t="s">
        <v>834</v>
      </c>
      <c r="C46" s="104" t="str">
        <f>VLOOKUP(B46,Leçons!B:B,1,0)</f>
        <v>AD4</v>
      </c>
      <c r="D46" s="104" t="str">
        <f t="shared" si="3"/>
        <v>CE1-AD4</v>
      </c>
      <c r="E46" s="90" t="str">
        <f t="shared" si="2"/>
        <v>INSERT INTO `classe_lesson` VALUES ('CE1', 'AD4');</v>
      </c>
    </row>
    <row r="47" spans="1:7" s="90" customFormat="1" x14ac:dyDescent="0.35">
      <c r="A47" s="80" t="s">
        <v>79</v>
      </c>
      <c r="B47" s="61" t="s">
        <v>1196</v>
      </c>
      <c r="C47" s="104" t="str">
        <f>VLOOKUP(B47,Leçons!B:B,1,0)</f>
        <v>AD5</v>
      </c>
      <c r="D47" s="104" t="str">
        <f t="shared" si="3"/>
        <v>CE1-AD5</v>
      </c>
      <c r="E47" s="90" t="str">
        <f t="shared" si="2"/>
        <v>INSERT INTO `classe_lesson` VALUES ('CE1', 'AD5');</v>
      </c>
    </row>
    <row r="48" spans="1:7" s="89" customFormat="1" x14ac:dyDescent="0.35">
      <c r="A48" s="80" t="s">
        <v>79</v>
      </c>
      <c r="B48" s="83" t="s">
        <v>836</v>
      </c>
      <c r="C48" s="104" t="str">
        <f>VLOOKUP(B48,Leçons!B:B,1,0)</f>
        <v>AD6</v>
      </c>
      <c r="D48" s="104" t="str">
        <f t="shared" si="3"/>
        <v>CE1-AD6</v>
      </c>
      <c r="E48" s="89" t="str">
        <f t="shared" si="2"/>
        <v>INSERT INTO `classe_lesson` VALUES ('CE1', 'AD6');</v>
      </c>
    </row>
    <row r="49" spans="1:5" s="89" customFormat="1" x14ac:dyDescent="0.35">
      <c r="A49" s="80" t="s">
        <v>79</v>
      </c>
      <c r="B49" s="83" t="s">
        <v>838</v>
      </c>
      <c r="C49" s="104" t="str">
        <f>VLOOKUP(B49,Leçons!B:B,1,0)</f>
        <v>AD7</v>
      </c>
      <c r="D49" s="104" t="str">
        <f t="shared" si="3"/>
        <v>CE1-AD7</v>
      </c>
      <c r="E49" s="89" t="str">
        <f t="shared" si="2"/>
        <v>INSERT INTO `classe_lesson` VALUES ('CE1', 'AD7');</v>
      </c>
    </row>
    <row r="50" spans="1:5" s="90" customFormat="1" x14ac:dyDescent="0.35">
      <c r="A50" s="80" t="s">
        <v>79</v>
      </c>
      <c r="B50" s="61" t="s">
        <v>839</v>
      </c>
      <c r="C50" s="104" t="str">
        <f>VLOOKUP(B50,Leçons!B:B,1,0)</f>
        <v>SO1</v>
      </c>
      <c r="D50" s="104" t="str">
        <f t="shared" si="3"/>
        <v>CE1-SO1</v>
      </c>
      <c r="E50" s="90" t="str">
        <f t="shared" si="2"/>
        <v>INSERT INTO `classe_lesson` VALUES ('CE1', 'SO1');</v>
      </c>
    </row>
    <row r="51" spans="1:5" s="90" customFormat="1" x14ac:dyDescent="0.35">
      <c r="A51" s="80" t="s">
        <v>79</v>
      </c>
      <c r="B51" s="61" t="s">
        <v>844</v>
      </c>
      <c r="C51" s="104" t="str">
        <f>VLOOKUP(B51,Leçons!B:B,1,0)</f>
        <v>SO2</v>
      </c>
      <c r="D51" s="104" t="str">
        <f t="shared" si="3"/>
        <v>CE1-SO2</v>
      </c>
      <c r="E51" s="90" t="str">
        <f t="shared" si="2"/>
        <v>INSERT INTO `classe_lesson` VALUES ('CE1', 'SO2');</v>
      </c>
    </row>
    <row r="52" spans="1:5" s="90" customFormat="1" x14ac:dyDescent="0.35">
      <c r="A52" s="80" t="s">
        <v>79</v>
      </c>
      <c r="B52" s="61" t="s">
        <v>854</v>
      </c>
      <c r="C52" s="104" t="str">
        <f>VLOOKUP(B52,Leçons!B:B,1,0)</f>
        <v>SO3</v>
      </c>
      <c r="D52" s="104" t="str">
        <f t="shared" si="3"/>
        <v>CE1-SO3</v>
      </c>
      <c r="E52" s="90" t="str">
        <f t="shared" si="2"/>
        <v>INSERT INTO `classe_lesson` VALUES ('CE1', 'SO3');</v>
      </c>
    </row>
    <row r="53" spans="1:5" s="90" customFormat="1" x14ac:dyDescent="0.35">
      <c r="A53" s="80" t="s">
        <v>79</v>
      </c>
      <c r="B53" s="61" t="s">
        <v>875</v>
      </c>
      <c r="C53" s="104" t="str">
        <f>VLOOKUP(B53,Leçons!B:B,1,0)</f>
        <v>SO4</v>
      </c>
      <c r="D53" s="104" t="str">
        <f t="shared" si="3"/>
        <v>CE1-SO4</v>
      </c>
      <c r="E53" s="90" t="str">
        <f t="shared" si="2"/>
        <v>INSERT INTO `classe_lesson` VALUES ('CE1', 'SO4');</v>
      </c>
    </row>
    <row r="54" spans="1:5" s="90" customFormat="1" x14ac:dyDescent="0.35">
      <c r="A54" s="80" t="s">
        <v>79</v>
      </c>
      <c r="B54" s="61" t="s">
        <v>1221</v>
      </c>
      <c r="C54" s="104" t="str">
        <f>VLOOKUP(B54,Leçons!B:B,1,0)</f>
        <v>SO5</v>
      </c>
      <c r="D54" s="104" t="str">
        <f t="shared" si="3"/>
        <v>CE1-SO5</v>
      </c>
      <c r="E54" s="90" t="str">
        <f t="shared" si="2"/>
        <v>INSERT INTO `classe_lesson` VALUES ('CE1', 'SO5');</v>
      </c>
    </row>
    <row r="55" spans="1:5" s="89" customFormat="1" hidden="1" x14ac:dyDescent="0.35">
      <c r="A55" s="80" t="s">
        <v>79</v>
      </c>
      <c r="B55" s="83" t="s">
        <v>1223</v>
      </c>
      <c r="C55" s="104" t="e">
        <f>VLOOKUP(B55,Leçons!B:B,1,0)</f>
        <v>#N/A</v>
      </c>
      <c r="D55" s="104"/>
      <c r="E55" s="89" t="str">
        <f t="shared" si="2"/>
        <v>INSERT INTO `classe_lesson` VALUES ('CE1', 'SO6');</v>
      </c>
    </row>
    <row r="56" spans="1:5" s="89" customFormat="1" hidden="1" x14ac:dyDescent="0.35">
      <c r="A56" s="80" t="s">
        <v>79</v>
      </c>
      <c r="B56" s="83" t="s">
        <v>1224</v>
      </c>
      <c r="C56" s="104" t="e">
        <f>VLOOKUP(B56,Leçons!B:B,1,0)</f>
        <v>#N/A</v>
      </c>
      <c r="D56" s="104"/>
      <c r="E56" s="89" t="str">
        <f t="shared" si="2"/>
        <v>INSERT INTO `classe_lesson` VALUES ('CE1', 'SO7');</v>
      </c>
    </row>
    <row r="57" spans="1:5" s="87" customFormat="1" x14ac:dyDescent="0.35">
      <c r="A57" s="80" t="s">
        <v>79</v>
      </c>
      <c r="B57" s="61" t="s">
        <v>237</v>
      </c>
      <c r="C57" s="104" t="str">
        <f>VLOOKUP(B57,Leçons!B:B,1,0)</f>
        <v>MU1</v>
      </c>
      <c r="D57" s="104" t="str">
        <f>CONCATENATE(A57,"-",B57)</f>
        <v>CE1-MU1</v>
      </c>
      <c r="E57" s="87" t="str">
        <f t="shared" si="2"/>
        <v>INSERT INTO `classe_lesson` VALUES ('CE1', 'MU1');</v>
      </c>
    </row>
    <row r="58" spans="1:5" s="90" customFormat="1" x14ac:dyDescent="0.35">
      <c r="A58" s="80" t="s">
        <v>79</v>
      </c>
      <c r="B58" s="61" t="s">
        <v>883</v>
      </c>
      <c r="C58" s="104" t="str">
        <f>VLOOKUP(B58,Leçons!B:B,1,0)</f>
        <v>MU2</v>
      </c>
      <c r="D58" s="104" t="str">
        <f>CONCATENATE(A58,"-",B58)</f>
        <v>CE1-MU2</v>
      </c>
      <c r="E58" s="90" t="str">
        <f t="shared" si="2"/>
        <v>INSERT INTO `classe_lesson` VALUES ('CE1', 'MU2');</v>
      </c>
    </row>
    <row r="59" spans="1:5" s="90" customFormat="1" x14ac:dyDescent="0.35">
      <c r="A59" s="80" t="s">
        <v>79</v>
      </c>
      <c r="B59" s="61" t="s">
        <v>894</v>
      </c>
      <c r="C59" s="104" t="str">
        <f>VLOOKUP(B59,Leçons!B:B,1,0)</f>
        <v>MU3</v>
      </c>
      <c r="D59" s="104" t="str">
        <f>CONCATENATE(A59,"-",B59)</f>
        <v>CE1-MU3</v>
      </c>
      <c r="E59" s="90" t="str">
        <f t="shared" si="2"/>
        <v>INSERT INTO `classe_lesson` VALUES ('CE1', 'MU3');</v>
      </c>
    </row>
    <row r="60" spans="1:5" s="90" customFormat="1" x14ac:dyDescent="0.35">
      <c r="A60" s="80" t="s">
        <v>79</v>
      </c>
      <c r="B60" s="61" t="s">
        <v>896</v>
      </c>
      <c r="C60" s="104" t="str">
        <f>VLOOKUP(B60,Leçons!B:B,1,0)</f>
        <v>MU4</v>
      </c>
      <c r="D60" s="104" t="str">
        <f>CONCATENATE(A60,"-",B60)</f>
        <v>CE1-MU4</v>
      </c>
      <c r="E60" s="90" t="str">
        <f t="shared" si="2"/>
        <v>INSERT INTO `classe_lesson` VALUES ('CE1', 'MU4');</v>
      </c>
    </row>
    <row r="61" spans="1:5" s="90" customFormat="1" x14ac:dyDescent="0.35">
      <c r="A61" s="80" t="s">
        <v>79</v>
      </c>
      <c r="B61" s="61" t="s">
        <v>1215</v>
      </c>
      <c r="C61" s="104" t="str">
        <f>VLOOKUP(B61,Leçons!B:B,1,0)</f>
        <v>MU5</v>
      </c>
      <c r="D61" s="104" t="str">
        <f>CONCATENATE(A61,"-",B61)</f>
        <v>CE1-MU5</v>
      </c>
      <c r="E61" s="90" t="str">
        <f t="shared" si="2"/>
        <v>INSERT INTO `classe_lesson` VALUES ('CE1', 'MU5');</v>
      </c>
    </row>
    <row r="62" spans="1:5" s="89" customFormat="1" hidden="1" x14ac:dyDescent="0.35">
      <c r="A62" s="80" t="s">
        <v>79</v>
      </c>
      <c r="B62" s="83" t="s">
        <v>1225</v>
      </c>
      <c r="C62" s="104" t="e">
        <f>VLOOKUP(B62,Leçons!B:B,1,0)</f>
        <v>#N/A</v>
      </c>
      <c r="D62" s="104"/>
      <c r="E62" s="89" t="str">
        <f t="shared" si="2"/>
        <v>INSERT INTO `classe_lesson` VALUES ('CE1', 'MU6');</v>
      </c>
    </row>
    <row r="63" spans="1:5" s="89" customFormat="1" hidden="1" x14ac:dyDescent="0.35">
      <c r="A63" s="80" t="s">
        <v>79</v>
      </c>
      <c r="B63" s="83" t="s">
        <v>1226</v>
      </c>
      <c r="C63" s="104" t="e">
        <f>VLOOKUP(B63,Leçons!B:B,1,0)</f>
        <v>#N/A</v>
      </c>
      <c r="D63" s="104"/>
      <c r="E63" s="89" t="str">
        <f t="shared" si="2"/>
        <v>INSERT INTO `classe_lesson` VALUES ('CE1', 'MU7');</v>
      </c>
    </row>
    <row r="64" spans="1:5" s="87" customFormat="1" x14ac:dyDescent="0.35">
      <c r="A64" s="80" t="s">
        <v>79</v>
      </c>
      <c r="B64" s="61" t="s">
        <v>859</v>
      </c>
      <c r="C64" s="104" t="str">
        <f>VLOOKUP(B64,Leçons!B:B,1,0)</f>
        <v>DI1</v>
      </c>
      <c r="D64" s="104" t="str">
        <f>CONCATENATE(A64,"-",B64)</f>
        <v>CE1-DI1</v>
      </c>
      <c r="E64" s="87" t="str">
        <f t="shared" si="2"/>
        <v>INSERT INTO `classe_lesson` VALUES ('CE1', 'DI1');</v>
      </c>
    </row>
    <row r="65" spans="1:7" s="90" customFormat="1" x14ac:dyDescent="0.35">
      <c r="A65" s="80" t="s">
        <v>79</v>
      </c>
      <c r="B65" s="61" t="s">
        <v>905</v>
      </c>
      <c r="C65" s="104" t="str">
        <f>VLOOKUP(B65,Leçons!B:B,1,0)</f>
        <v>DI2</v>
      </c>
      <c r="D65" s="104" t="str">
        <f>CONCATENATE(A65,"-",B65)</f>
        <v>CE1-DI2</v>
      </c>
      <c r="E65" s="90" t="str">
        <f t="shared" si="2"/>
        <v>INSERT INTO `classe_lesson` VALUES ('CE1', 'DI2');</v>
      </c>
    </row>
    <row r="66" spans="1:7" s="90" customFormat="1" x14ac:dyDescent="0.35">
      <c r="A66" s="80" t="s">
        <v>79</v>
      </c>
      <c r="B66" s="61" t="s">
        <v>910</v>
      </c>
      <c r="C66" s="104" t="str">
        <f>VLOOKUP(B66,Leçons!B:B,1,0)</f>
        <v>DI3</v>
      </c>
      <c r="D66" s="104" t="str">
        <f>CONCATENATE(A66,"-",B66)</f>
        <v>CE1-DI3</v>
      </c>
      <c r="E66" s="90" t="str">
        <f t="shared" ref="E66:E97" si="4">CONCATENATE("INSERT INTO `classe_lesson` VALUES ('",A66,"', '",B66,"');")</f>
        <v>INSERT INTO `classe_lesson` VALUES ('CE1', 'DI3');</v>
      </c>
    </row>
    <row r="67" spans="1:7" s="90" customFormat="1" x14ac:dyDescent="0.35">
      <c r="A67" s="80" t="s">
        <v>79</v>
      </c>
      <c r="B67" s="61" t="s">
        <v>915</v>
      </c>
      <c r="C67" s="104" t="str">
        <f>VLOOKUP(B67,Leçons!B:B,1,0)</f>
        <v>DI4</v>
      </c>
      <c r="D67" s="104" t="str">
        <f>CONCATENATE(A67,"-",B67)</f>
        <v>CE1-DI4</v>
      </c>
      <c r="E67" s="90" t="str">
        <f t="shared" si="4"/>
        <v>INSERT INTO `classe_lesson` VALUES ('CE1', 'DI4');</v>
      </c>
    </row>
    <row r="68" spans="1:7" s="90" customFormat="1" x14ac:dyDescent="0.35">
      <c r="A68" s="80" t="s">
        <v>79</v>
      </c>
      <c r="B68" s="61" t="s">
        <v>1204</v>
      </c>
      <c r="C68" s="104" t="str">
        <f>VLOOKUP(B68,Leçons!B:B,1,0)</f>
        <v>DI5</v>
      </c>
      <c r="D68" s="104" t="str">
        <f>CONCATENATE(A68,"-",B68)</f>
        <v>CE1-DI5</v>
      </c>
      <c r="E68" s="90" t="str">
        <f t="shared" si="4"/>
        <v>INSERT INTO `classe_lesson` VALUES ('CE1', 'DI5');</v>
      </c>
    </row>
    <row r="69" spans="1:7" s="89" customFormat="1" hidden="1" x14ac:dyDescent="0.35">
      <c r="A69" s="80" t="s">
        <v>79</v>
      </c>
      <c r="B69" s="83" t="s">
        <v>1227</v>
      </c>
      <c r="C69" s="104" t="e">
        <f>VLOOKUP(B69,Leçons!B:B,1,0)</f>
        <v>#N/A</v>
      </c>
      <c r="D69" s="104"/>
      <c r="E69" s="89" t="str">
        <f t="shared" si="4"/>
        <v>INSERT INTO `classe_lesson` VALUES ('CE1', 'DI6');</v>
      </c>
    </row>
    <row r="70" spans="1:7" s="90" customFormat="1" x14ac:dyDescent="0.35">
      <c r="A70" s="80" t="s">
        <v>79</v>
      </c>
      <c r="B70" s="61" t="s">
        <v>1217</v>
      </c>
      <c r="C70" s="104" t="str">
        <f>VLOOKUP(B70,Leçons!B:B,1,0)</f>
        <v>P1</v>
      </c>
      <c r="D70" s="104" t="str">
        <f t="shared" ref="D70:D79" si="5">CONCATENATE(A70,"-",B70)</f>
        <v>CE1-P1</v>
      </c>
      <c r="E70" s="90" t="str">
        <f t="shared" si="4"/>
        <v>INSERT INTO `classe_lesson` VALUES ('CE1', 'P1');</v>
      </c>
    </row>
    <row r="71" spans="1:7" s="87" customFormat="1" x14ac:dyDescent="0.35">
      <c r="A71" s="80" t="s">
        <v>79</v>
      </c>
      <c r="B71" s="59" t="s">
        <v>752</v>
      </c>
      <c r="C71" s="104" t="str">
        <f>VLOOKUP(B71,Leçons!B:B,1,0)</f>
        <v>LG</v>
      </c>
      <c r="D71" s="104" t="str">
        <f t="shared" si="5"/>
        <v>CE1-LG</v>
      </c>
      <c r="E71" s="87" t="str">
        <f t="shared" si="4"/>
        <v>INSERT INTO `classe_lesson` VALUES ('CE1', 'LG');</v>
      </c>
    </row>
    <row r="72" spans="1:7" s="87" customFormat="1" x14ac:dyDescent="0.35">
      <c r="A72" s="80" t="s">
        <v>79</v>
      </c>
      <c r="B72" s="59" t="s">
        <v>758</v>
      </c>
      <c r="C72" s="104" t="str">
        <f>VLOOKUP(B72,Leçons!B:B,1,0)</f>
        <v>PD</v>
      </c>
      <c r="D72" s="104" t="str">
        <f t="shared" si="5"/>
        <v>CE1-PD</v>
      </c>
      <c r="E72" s="87" t="str">
        <f t="shared" si="4"/>
        <v>INSERT INTO `classe_lesson` VALUES ('CE1', 'PD');</v>
      </c>
    </row>
    <row r="73" spans="1:7" s="87" customFormat="1" x14ac:dyDescent="0.35">
      <c r="A73" s="80" t="s">
        <v>79</v>
      </c>
      <c r="B73" s="61" t="s">
        <v>762</v>
      </c>
      <c r="C73" s="104" t="str">
        <f>VLOOKUP(B73,Leçons!B:B,1,0)</f>
        <v>TP</v>
      </c>
      <c r="D73" s="104" t="str">
        <f t="shared" si="5"/>
        <v>CE1-TP</v>
      </c>
      <c r="E73" s="87" t="str">
        <f t="shared" si="4"/>
        <v>INSERT INTO `classe_lesson` VALUES ('CE1', 'TP');</v>
      </c>
    </row>
    <row r="74" spans="1:7" s="87" customFormat="1" x14ac:dyDescent="0.35">
      <c r="A74" s="80" t="s">
        <v>79</v>
      </c>
      <c r="B74" s="61" t="s">
        <v>756</v>
      </c>
      <c r="C74" s="104" t="str">
        <f>VLOOKUP(B74,Leçons!B:B,1,0)</f>
        <v>MO</v>
      </c>
      <c r="D74" s="104" t="str">
        <f t="shared" si="5"/>
        <v>CE1-MO</v>
      </c>
      <c r="E74" s="87" t="str">
        <f t="shared" si="4"/>
        <v>INSERT INTO `classe_lesson` VALUES ('CE1', 'MO');</v>
      </c>
    </row>
    <row r="75" spans="1:7" s="12" customFormat="1" x14ac:dyDescent="0.35">
      <c r="A75" s="80" t="s">
        <v>81</v>
      </c>
      <c r="B75" s="56" t="s">
        <v>656</v>
      </c>
      <c r="C75" s="104" t="str">
        <f>VLOOKUP(B75,Leçons!B:B,1,0)</f>
        <v>CD</v>
      </c>
      <c r="D75" s="104" t="str">
        <f t="shared" si="5"/>
        <v>CE2-CD</v>
      </c>
      <c r="E75" s="12" t="str">
        <f t="shared" si="4"/>
        <v>INSERT INTO `classe_lesson` VALUES ('CE2', 'CD');</v>
      </c>
      <c r="G75" s="100"/>
    </row>
    <row r="76" spans="1:7" s="87" customFormat="1" x14ac:dyDescent="0.35">
      <c r="A76" s="80" t="s">
        <v>81</v>
      </c>
      <c r="B76" s="61" t="s">
        <v>671</v>
      </c>
      <c r="C76" s="104" t="str">
        <f>VLOOKUP(B76,Leçons!B:B,1,0)</f>
        <v>CC</v>
      </c>
      <c r="D76" s="104" t="str">
        <f t="shared" si="5"/>
        <v>CE2-CC</v>
      </c>
      <c r="E76" s="87" t="str">
        <f t="shared" si="4"/>
        <v>INSERT INTO `classe_lesson` VALUES ('CE2', 'CC');</v>
      </c>
      <c r="G76" s="101"/>
    </row>
    <row r="77" spans="1:7" s="90" customFormat="1" x14ac:dyDescent="0.35">
      <c r="A77" s="80" t="s">
        <v>81</v>
      </c>
      <c r="B77" s="61" t="s">
        <v>695</v>
      </c>
      <c r="C77" s="104" t="str">
        <f>VLOOKUP(B77,Leçons!B:B,1,0)</f>
        <v>OS</v>
      </c>
      <c r="D77" s="104" t="str">
        <f t="shared" si="5"/>
        <v>CE2-OS</v>
      </c>
      <c r="E77" s="90" t="str">
        <f t="shared" si="4"/>
        <v>INSERT INTO `classe_lesson` VALUES ('CE2', 'OS');</v>
      </c>
      <c r="G77" s="101"/>
    </row>
    <row r="78" spans="1:7" s="90" customFormat="1" x14ac:dyDescent="0.35">
      <c r="A78" s="80" t="s">
        <v>81</v>
      </c>
      <c r="B78" s="61" t="s">
        <v>716</v>
      </c>
      <c r="C78" s="104" t="str">
        <f>VLOOKUP(B78,Leçons!B:B,1,0)</f>
        <v>DL</v>
      </c>
      <c r="D78" s="104" t="str">
        <f t="shared" si="5"/>
        <v>CE2-DL</v>
      </c>
      <c r="E78" s="90" t="str">
        <f t="shared" si="4"/>
        <v>INSERT INTO `classe_lesson` VALUES ('CE2', 'DL');</v>
      </c>
      <c r="G78" s="101"/>
    </row>
    <row r="79" spans="1:7" s="90" customFormat="1" x14ac:dyDescent="0.35">
      <c r="A79" s="80" t="s">
        <v>81</v>
      </c>
      <c r="B79" s="61" t="s">
        <v>742</v>
      </c>
      <c r="C79" s="104" t="str">
        <f>VLOOKUP(B79,Leçons!B:B,1,0)</f>
        <v>EC</v>
      </c>
      <c r="D79" s="104" t="str">
        <f t="shared" si="5"/>
        <v>CE2-EC</v>
      </c>
      <c r="E79" s="90" t="str">
        <f t="shared" si="4"/>
        <v>INSERT INTO `classe_lesson` VALUES ('CE2', 'EC');</v>
      </c>
    </row>
    <row r="80" spans="1:7" s="90" customFormat="1" hidden="1" x14ac:dyDescent="0.35">
      <c r="A80" s="80" t="s">
        <v>81</v>
      </c>
      <c r="B80" s="61" t="s">
        <v>1228</v>
      </c>
      <c r="C80" s="104" t="e">
        <f>VLOOKUP(B80,Leçons!B:B,1,0)</f>
        <v>#N/A</v>
      </c>
      <c r="D80" s="104"/>
      <c r="E80" s="90" t="str">
        <f t="shared" si="4"/>
        <v>INSERT INTO `classe_lesson` VALUES ('CE2', 'BD3');</v>
      </c>
    </row>
    <row r="81" spans="1:5" s="90" customFormat="1" x14ac:dyDescent="0.35">
      <c r="A81" s="80" t="s">
        <v>81</v>
      </c>
      <c r="B81" s="61" t="s">
        <v>815</v>
      </c>
      <c r="C81" s="104" t="str">
        <f>VLOOKUP(B81,Leçons!B:B,1,0)</f>
        <v>AD1</v>
      </c>
      <c r="D81" s="104" t="str">
        <f t="shared" ref="D81:D92" si="6">CONCATENATE(A81,"-",B81)</f>
        <v>CE2-AD1</v>
      </c>
      <c r="E81" s="90" t="str">
        <f t="shared" si="4"/>
        <v>INSERT INTO `classe_lesson` VALUES ('CE2', 'AD1');</v>
      </c>
    </row>
    <row r="82" spans="1:5" s="90" customFormat="1" x14ac:dyDescent="0.35">
      <c r="A82" s="80" t="s">
        <v>81</v>
      </c>
      <c r="B82" s="61" t="s">
        <v>820</v>
      </c>
      <c r="C82" s="104" t="str">
        <f>VLOOKUP(B82,Leçons!B:B,1,0)</f>
        <v>AD2</v>
      </c>
      <c r="D82" s="104" t="str">
        <f t="shared" si="6"/>
        <v>CE2-AD2</v>
      </c>
      <c r="E82" s="90" t="str">
        <f t="shared" si="4"/>
        <v>INSERT INTO `classe_lesson` VALUES ('CE2', 'AD2');</v>
      </c>
    </row>
    <row r="83" spans="1:5" s="90" customFormat="1" x14ac:dyDescent="0.35">
      <c r="A83" s="80" t="s">
        <v>81</v>
      </c>
      <c r="B83" s="61" t="s">
        <v>829</v>
      </c>
      <c r="C83" s="104" t="str">
        <f>VLOOKUP(B83,Leçons!B:B,1,0)</f>
        <v>AD3</v>
      </c>
      <c r="D83" s="104" t="str">
        <f t="shared" si="6"/>
        <v>CE2-AD3</v>
      </c>
      <c r="E83" s="90" t="str">
        <f t="shared" si="4"/>
        <v>INSERT INTO `classe_lesson` VALUES ('CE2', 'AD3');</v>
      </c>
    </row>
    <row r="84" spans="1:5" s="90" customFormat="1" x14ac:dyDescent="0.35">
      <c r="A84" s="80" t="s">
        <v>81</v>
      </c>
      <c r="B84" s="61" t="s">
        <v>834</v>
      </c>
      <c r="C84" s="104" t="str">
        <f>VLOOKUP(B84,Leçons!B:B,1,0)</f>
        <v>AD4</v>
      </c>
      <c r="D84" s="104" t="str">
        <f t="shared" si="6"/>
        <v>CE2-AD4</v>
      </c>
      <c r="E84" s="90" t="str">
        <f t="shared" si="4"/>
        <v>INSERT INTO `classe_lesson` VALUES ('CE2', 'AD4');</v>
      </c>
    </row>
    <row r="85" spans="1:5" s="90" customFormat="1" x14ac:dyDescent="0.35">
      <c r="A85" s="80" t="s">
        <v>81</v>
      </c>
      <c r="B85" s="61" t="s">
        <v>1196</v>
      </c>
      <c r="C85" s="104" t="str">
        <f>VLOOKUP(B85,Leçons!B:B,1,0)</f>
        <v>AD5</v>
      </c>
      <c r="D85" s="104" t="str">
        <f t="shared" si="6"/>
        <v>CE2-AD5</v>
      </c>
      <c r="E85" s="90" t="str">
        <f t="shared" si="4"/>
        <v>INSERT INTO `classe_lesson` VALUES ('CE2', 'AD5');</v>
      </c>
    </row>
    <row r="86" spans="1:5" s="89" customFormat="1" x14ac:dyDescent="0.35">
      <c r="A86" s="80" t="s">
        <v>81</v>
      </c>
      <c r="B86" s="83" t="s">
        <v>836</v>
      </c>
      <c r="C86" s="104" t="str">
        <f>VLOOKUP(B86,Leçons!B:B,1,0)</f>
        <v>AD6</v>
      </c>
      <c r="D86" s="104" t="str">
        <f t="shared" si="6"/>
        <v>CE2-AD6</v>
      </c>
      <c r="E86" s="89" t="str">
        <f t="shared" si="4"/>
        <v>INSERT INTO `classe_lesson` VALUES ('CE2', 'AD6');</v>
      </c>
    </row>
    <row r="87" spans="1:5" s="89" customFormat="1" x14ac:dyDescent="0.35">
      <c r="A87" s="80" t="s">
        <v>81</v>
      </c>
      <c r="B87" s="83" t="s">
        <v>838</v>
      </c>
      <c r="C87" s="104" t="str">
        <f>VLOOKUP(B87,Leçons!B:B,1,0)</f>
        <v>AD7</v>
      </c>
      <c r="D87" s="104" t="str">
        <f t="shared" si="6"/>
        <v>CE2-AD7</v>
      </c>
      <c r="E87" s="89" t="str">
        <f t="shared" si="4"/>
        <v>INSERT INTO `classe_lesson` VALUES ('CE2', 'AD7');</v>
      </c>
    </row>
    <row r="88" spans="1:5" s="90" customFormat="1" x14ac:dyDescent="0.35">
      <c r="A88" s="80" t="s">
        <v>81</v>
      </c>
      <c r="B88" s="61" t="s">
        <v>839</v>
      </c>
      <c r="C88" s="104" t="str">
        <f>VLOOKUP(B88,Leçons!B:B,1,0)</f>
        <v>SO1</v>
      </c>
      <c r="D88" s="104" t="str">
        <f t="shared" si="6"/>
        <v>CE2-SO1</v>
      </c>
      <c r="E88" s="90" t="str">
        <f t="shared" si="4"/>
        <v>INSERT INTO `classe_lesson` VALUES ('CE2', 'SO1');</v>
      </c>
    </row>
    <row r="89" spans="1:5" s="90" customFormat="1" x14ac:dyDescent="0.35">
      <c r="A89" s="80" t="s">
        <v>81</v>
      </c>
      <c r="B89" s="61" t="s">
        <v>844</v>
      </c>
      <c r="C89" s="104" t="str">
        <f>VLOOKUP(B89,Leçons!B:B,1,0)</f>
        <v>SO2</v>
      </c>
      <c r="D89" s="104" t="str">
        <f t="shared" si="6"/>
        <v>CE2-SO2</v>
      </c>
      <c r="E89" s="90" t="str">
        <f t="shared" si="4"/>
        <v>INSERT INTO `classe_lesson` VALUES ('CE2', 'SO2');</v>
      </c>
    </row>
    <row r="90" spans="1:5" s="90" customFormat="1" x14ac:dyDescent="0.35">
      <c r="A90" s="80" t="s">
        <v>81</v>
      </c>
      <c r="B90" s="61" t="s">
        <v>854</v>
      </c>
      <c r="C90" s="104" t="str">
        <f>VLOOKUP(B90,Leçons!B:B,1,0)</f>
        <v>SO3</v>
      </c>
      <c r="D90" s="104" t="str">
        <f t="shared" si="6"/>
        <v>CE2-SO3</v>
      </c>
      <c r="E90" s="90" t="str">
        <f t="shared" si="4"/>
        <v>INSERT INTO `classe_lesson` VALUES ('CE2', 'SO3');</v>
      </c>
    </row>
    <row r="91" spans="1:5" s="90" customFormat="1" x14ac:dyDescent="0.35">
      <c r="A91" s="80" t="s">
        <v>81</v>
      </c>
      <c r="B91" s="61" t="s">
        <v>875</v>
      </c>
      <c r="C91" s="104" t="str">
        <f>VLOOKUP(B91,Leçons!B:B,1,0)</f>
        <v>SO4</v>
      </c>
      <c r="D91" s="104" t="str">
        <f t="shared" si="6"/>
        <v>CE2-SO4</v>
      </c>
      <c r="E91" s="90" t="str">
        <f t="shared" si="4"/>
        <v>INSERT INTO `classe_lesson` VALUES ('CE2', 'SO4');</v>
      </c>
    </row>
    <row r="92" spans="1:5" s="90" customFormat="1" x14ac:dyDescent="0.35">
      <c r="A92" s="80" t="s">
        <v>81</v>
      </c>
      <c r="B92" s="61" t="s">
        <v>1221</v>
      </c>
      <c r="C92" s="104" t="str">
        <f>VLOOKUP(B92,Leçons!B:B,1,0)</f>
        <v>SO5</v>
      </c>
      <c r="D92" s="104" t="str">
        <f t="shared" si="6"/>
        <v>CE2-SO5</v>
      </c>
      <c r="E92" s="90" t="str">
        <f t="shared" si="4"/>
        <v>INSERT INTO `classe_lesson` VALUES ('CE2', 'SO5');</v>
      </c>
    </row>
    <row r="93" spans="1:5" s="89" customFormat="1" hidden="1" x14ac:dyDescent="0.35">
      <c r="A93" s="80" t="s">
        <v>81</v>
      </c>
      <c r="B93" s="83" t="s">
        <v>1223</v>
      </c>
      <c r="C93" s="104" t="e">
        <f>VLOOKUP(B93,Leçons!B:B,1,0)</f>
        <v>#N/A</v>
      </c>
      <c r="D93" s="104"/>
      <c r="E93" s="89" t="str">
        <f t="shared" si="4"/>
        <v>INSERT INTO `classe_lesson` VALUES ('CE2', 'SO6');</v>
      </c>
    </row>
    <row r="94" spans="1:5" s="89" customFormat="1" hidden="1" x14ac:dyDescent="0.35">
      <c r="A94" s="80" t="s">
        <v>81</v>
      </c>
      <c r="B94" s="83" t="s">
        <v>1224</v>
      </c>
      <c r="C94" s="104" t="e">
        <f>VLOOKUP(B94,Leçons!B:B,1,0)</f>
        <v>#N/A</v>
      </c>
      <c r="D94" s="104"/>
      <c r="E94" s="89" t="str">
        <f t="shared" si="4"/>
        <v>INSERT INTO `classe_lesson` VALUES ('CE2', 'SO7');</v>
      </c>
    </row>
    <row r="95" spans="1:5" s="87" customFormat="1" x14ac:dyDescent="0.35">
      <c r="A95" s="80" t="s">
        <v>81</v>
      </c>
      <c r="B95" s="61" t="s">
        <v>237</v>
      </c>
      <c r="C95" s="104" t="str">
        <f>VLOOKUP(B95,Leçons!B:B,1,0)</f>
        <v>MU1</v>
      </c>
      <c r="D95" s="104" t="str">
        <f>CONCATENATE(A95,"-",B95)</f>
        <v>CE2-MU1</v>
      </c>
      <c r="E95" s="87" t="str">
        <f t="shared" si="4"/>
        <v>INSERT INTO `classe_lesson` VALUES ('CE2', 'MU1');</v>
      </c>
    </row>
    <row r="96" spans="1:5" s="90" customFormat="1" x14ac:dyDescent="0.35">
      <c r="A96" s="80" t="s">
        <v>81</v>
      </c>
      <c r="B96" s="61" t="s">
        <v>883</v>
      </c>
      <c r="C96" s="104" t="str">
        <f>VLOOKUP(B96,Leçons!B:B,1,0)</f>
        <v>MU2</v>
      </c>
      <c r="D96" s="104" t="str">
        <f>CONCATENATE(A96,"-",B96)</f>
        <v>CE2-MU2</v>
      </c>
      <c r="E96" s="90" t="str">
        <f t="shared" si="4"/>
        <v>INSERT INTO `classe_lesson` VALUES ('CE2', 'MU2');</v>
      </c>
    </row>
    <row r="97" spans="1:5" s="90" customFormat="1" x14ac:dyDescent="0.35">
      <c r="A97" s="80" t="s">
        <v>81</v>
      </c>
      <c r="B97" s="61" t="s">
        <v>894</v>
      </c>
      <c r="C97" s="104" t="str">
        <f>VLOOKUP(B97,Leçons!B:B,1,0)</f>
        <v>MU3</v>
      </c>
      <c r="D97" s="104" t="str">
        <f>CONCATENATE(A97,"-",B97)</f>
        <v>CE2-MU3</v>
      </c>
      <c r="E97" s="90" t="str">
        <f t="shared" si="4"/>
        <v>INSERT INTO `classe_lesson` VALUES ('CE2', 'MU3');</v>
      </c>
    </row>
    <row r="98" spans="1:5" s="90" customFormat="1" x14ac:dyDescent="0.35">
      <c r="A98" s="80" t="s">
        <v>81</v>
      </c>
      <c r="B98" s="61" t="s">
        <v>896</v>
      </c>
      <c r="C98" s="104" t="str">
        <f>VLOOKUP(B98,Leçons!B:B,1,0)</f>
        <v>MU4</v>
      </c>
      <c r="D98" s="104" t="str">
        <f>CONCATENATE(A98,"-",B98)</f>
        <v>CE2-MU4</v>
      </c>
      <c r="E98" s="90" t="str">
        <f t="shared" ref="E98:E129" si="7">CONCATENATE("INSERT INTO `classe_lesson` VALUES ('",A98,"', '",B98,"');")</f>
        <v>INSERT INTO `classe_lesson` VALUES ('CE2', 'MU4');</v>
      </c>
    </row>
    <row r="99" spans="1:5" s="90" customFormat="1" x14ac:dyDescent="0.35">
      <c r="A99" s="80" t="s">
        <v>81</v>
      </c>
      <c r="B99" s="61" t="s">
        <v>1215</v>
      </c>
      <c r="C99" s="104" t="str">
        <f>VLOOKUP(B99,Leçons!B:B,1,0)</f>
        <v>MU5</v>
      </c>
      <c r="D99" s="104" t="str">
        <f>CONCATENATE(A99,"-",B99)</f>
        <v>CE2-MU5</v>
      </c>
      <c r="E99" s="90" t="str">
        <f t="shared" si="7"/>
        <v>INSERT INTO `classe_lesson` VALUES ('CE2', 'MU5');</v>
      </c>
    </row>
    <row r="100" spans="1:5" s="89" customFormat="1" hidden="1" x14ac:dyDescent="0.35">
      <c r="A100" s="80" t="s">
        <v>81</v>
      </c>
      <c r="B100" s="83" t="s">
        <v>1225</v>
      </c>
      <c r="C100" s="104" t="e">
        <f>VLOOKUP(B100,Leçons!B:B,1,0)</f>
        <v>#N/A</v>
      </c>
      <c r="D100" s="104"/>
      <c r="E100" s="89" t="str">
        <f t="shared" si="7"/>
        <v>INSERT INTO `classe_lesson` VALUES ('CE2', 'MU6');</v>
      </c>
    </row>
    <row r="101" spans="1:5" s="89" customFormat="1" hidden="1" x14ac:dyDescent="0.35">
      <c r="A101" s="80" t="s">
        <v>81</v>
      </c>
      <c r="B101" s="83" t="s">
        <v>1226</v>
      </c>
      <c r="C101" s="104" t="e">
        <f>VLOOKUP(B101,Leçons!B:B,1,0)</f>
        <v>#N/A</v>
      </c>
      <c r="D101" s="104"/>
      <c r="E101" s="89" t="str">
        <f t="shared" si="7"/>
        <v>INSERT INTO `classe_lesson` VALUES ('CE2', 'MU7');</v>
      </c>
    </row>
    <row r="102" spans="1:5" s="87" customFormat="1" x14ac:dyDescent="0.35">
      <c r="A102" s="80" t="s">
        <v>81</v>
      </c>
      <c r="B102" s="61" t="s">
        <v>859</v>
      </c>
      <c r="C102" s="104" t="str">
        <f>VLOOKUP(B102,Leçons!B:B,1,0)</f>
        <v>DI1</v>
      </c>
      <c r="D102" s="104" t="str">
        <f>CONCATENATE(A102,"-",B102)</f>
        <v>CE2-DI1</v>
      </c>
      <c r="E102" s="87" t="str">
        <f t="shared" si="7"/>
        <v>INSERT INTO `classe_lesson` VALUES ('CE2', 'DI1');</v>
      </c>
    </row>
    <row r="103" spans="1:5" s="90" customFormat="1" x14ac:dyDescent="0.35">
      <c r="A103" s="80" t="s">
        <v>81</v>
      </c>
      <c r="B103" s="61" t="s">
        <v>905</v>
      </c>
      <c r="C103" s="104" t="str">
        <f>VLOOKUP(B103,Leçons!B:B,1,0)</f>
        <v>DI2</v>
      </c>
      <c r="D103" s="104" t="str">
        <f>CONCATENATE(A103,"-",B103)</f>
        <v>CE2-DI2</v>
      </c>
      <c r="E103" s="90" t="str">
        <f t="shared" si="7"/>
        <v>INSERT INTO `classe_lesson` VALUES ('CE2', 'DI2');</v>
      </c>
    </row>
    <row r="104" spans="1:5" s="90" customFormat="1" x14ac:dyDescent="0.35">
      <c r="A104" s="80" t="s">
        <v>81</v>
      </c>
      <c r="B104" s="61" t="s">
        <v>910</v>
      </c>
      <c r="C104" s="104" t="str">
        <f>VLOOKUP(B104,Leçons!B:B,1,0)</f>
        <v>DI3</v>
      </c>
      <c r="D104" s="104" t="str">
        <f>CONCATENATE(A104,"-",B104)</f>
        <v>CE2-DI3</v>
      </c>
      <c r="E104" s="90" t="str">
        <f t="shared" si="7"/>
        <v>INSERT INTO `classe_lesson` VALUES ('CE2', 'DI3');</v>
      </c>
    </row>
    <row r="105" spans="1:5" s="89" customFormat="1" hidden="1" x14ac:dyDescent="0.35">
      <c r="A105" s="80" t="s">
        <v>81</v>
      </c>
      <c r="B105" s="83" t="s">
        <v>1227</v>
      </c>
      <c r="C105" s="104" t="e">
        <f>VLOOKUP(B105,Leçons!B:B,1,0)</f>
        <v>#N/A</v>
      </c>
      <c r="D105" s="104"/>
      <c r="E105" s="89" t="str">
        <f t="shared" si="7"/>
        <v>INSERT INTO `classe_lesson` VALUES ('CE2', 'DI6');</v>
      </c>
    </row>
    <row r="106" spans="1:5" s="90" customFormat="1" x14ac:dyDescent="0.35">
      <c r="A106" s="80" t="s">
        <v>81</v>
      </c>
      <c r="B106" s="61" t="s">
        <v>1217</v>
      </c>
      <c r="C106" s="104" t="str">
        <f>VLOOKUP(B106,Leçons!B:B,1,0)</f>
        <v>P1</v>
      </c>
      <c r="D106" s="104" t="str">
        <f>CONCATENATE(A106,"-",B106)</f>
        <v>CE2-P1</v>
      </c>
      <c r="E106" s="90" t="str">
        <f t="shared" si="7"/>
        <v>INSERT INTO `classe_lesson` VALUES ('CE2', 'P1');</v>
      </c>
    </row>
    <row r="107" spans="1:5" s="87" customFormat="1" x14ac:dyDescent="0.35">
      <c r="A107" s="80" t="s">
        <v>81</v>
      </c>
      <c r="B107" s="59" t="s">
        <v>752</v>
      </c>
      <c r="C107" s="104" t="str">
        <f>VLOOKUP(B107,Leçons!B:B,1,0)</f>
        <v>LG</v>
      </c>
      <c r="D107" s="104" t="str">
        <f>CONCATENATE(A107,"-",B107)</f>
        <v>CE2-LG</v>
      </c>
      <c r="E107" s="87" t="str">
        <f t="shared" si="7"/>
        <v>INSERT INTO `classe_lesson` VALUES ('CE2', 'LG');</v>
      </c>
    </row>
    <row r="108" spans="1:5" s="87" customFormat="1" x14ac:dyDescent="0.35">
      <c r="A108" s="80" t="s">
        <v>81</v>
      </c>
      <c r="B108" s="59" t="s">
        <v>758</v>
      </c>
      <c r="C108" s="104" t="str">
        <f>VLOOKUP(B108,Leçons!B:B,1,0)</f>
        <v>PD</v>
      </c>
      <c r="D108" s="104" t="str">
        <f>CONCATENATE(A108,"-",B108)</f>
        <v>CE2-PD</v>
      </c>
      <c r="E108" s="87" t="str">
        <f t="shared" si="7"/>
        <v>INSERT INTO `classe_lesson` VALUES ('CE2', 'PD');</v>
      </c>
    </row>
    <row r="109" spans="1:5" s="87" customFormat="1" x14ac:dyDescent="0.35">
      <c r="A109" s="80" t="s">
        <v>81</v>
      </c>
      <c r="B109" s="61" t="s">
        <v>762</v>
      </c>
      <c r="C109" s="104" t="str">
        <f>VLOOKUP(B109,Leçons!B:B,1,0)</f>
        <v>TP</v>
      </c>
      <c r="D109" s="104" t="str">
        <f>CONCATENATE(A109,"-",B109)</f>
        <v>CE2-TP</v>
      </c>
      <c r="E109" s="87" t="str">
        <f t="shared" si="7"/>
        <v>INSERT INTO `classe_lesson` VALUES ('CE2', 'TP');</v>
      </c>
    </row>
    <row r="110" spans="1:5" s="87" customFormat="1" x14ac:dyDescent="0.35">
      <c r="A110" s="80" t="s">
        <v>81</v>
      </c>
      <c r="B110" s="61" t="s">
        <v>756</v>
      </c>
      <c r="C110" s="104" t="str">
        <f>VLOOKUP(B110,Leçons!B:B,1,0)</f>
        <v>MO</v>
      </c>
      <c r="D110" s="104" t="str">
        <f>CONCATENATE(A110,"-",B110)</f>
        <v>CE2-MO</v>
      </c>
      <c r="E110" s="87" t="str">
        <f t="shared" si="7"/>
        <v>INSERT INTO `classe_lesson` VALUES ('CE2', 'MO');</v>
      </c>
    </row>
    <row r="111" spans="1:5" s="90" customFormat="1" hidden="1" x14ac:dyDescent="0.35">
      <c r="A111" s="80" t="s">
        <v>83</v>
      </c>
      <c r="B111" s="61" t="s">
        <v>1229</v>
      </c>
      <c r="C111" s="104" t="e">
        <f>VLOOKUP(B111,Leçons!B:B,1,0)</f>
        <v>#N/A</v>
      </c>
      <c r="D111" s="104"/>
      <c r="E111" s="90" t="str">
        <f t="shared" si="7"/>
        <v>INSERT INTO `classe_lesson` VALUES ('CM1', 'BD4');</v>
      </c>
    </row>
    <row r="112" spans="1:5" s="90" customFormat="1" hidden="1" x14ac:dyDescent="0.35">
      <c r="A112" s="80" t="s">
        <v>83</v>
      </c>
      <c r="B112" s="61" t="s">
        <v>1230</v>
      </c>
      <c r="C112" s="104" t="e">
        <f>VLOOKUP(B112,Leçons!B:B,1,0)</f>
        <v>#N/A</v>
      </c>
      <c r="D112" s="104"/>
      <c r="E112" s="90" t="str">
        <f t="shared" si="7"/>
        <v>INSERT INTO `classe_lesson` VALUES ('CM1', 'FR1');</v>
      </c>
    </row>
    <row r="113" spans="1:5" s="90" customFormat="1" x14ac:dyDescent="0.35">
      <c r="A113" s="80" t="s">
        <v>83</v>
      </c>
      <c r="B113" s="61" t="s">
        <v>820</v>
      </c>
      <c r="C113" s="104" t="str">
        <f>VLOOKUP(B113,Leçons!B:B,1,0)</f>
        <v>AD2</v>
      </c>
      <c r="D113" s="104" t="str">
        <f t="shared" ref="D113:D123" si="8">CONCATENATE(A113,"-",B113)</f>
        <v>CM1-AD2</v>
      </c>
      <c r="E113" s="90" t="str">
        <f t="shared" si="7"/>
        <v>INSERT INTO `classe_lesson` VALUES ('CM1', 'AD2');</v>
      </c>
    </row>
    <row r="114" spans="1:5" s="90" customFormat="1" x14ac:dyDescent="0.35">
      <c r="A114" s="80" t="s">
        <v>83</v>
      </c>
      <c r="B114" s="61" t="s">
        <v>834</v>
      </c>
      <c r="C114" s="104" t="str">
        <f>VLOOKUP(B114,Leçons!B:B,1,0)</f>
        <v>AD4</v>
      </c>
      <c r="D114" s="104" t="str">
        <f t="shared" si="8"/>
        <v>CM1-AD4</v>
      </c>
      <c r="E114" s="90" t="str">
        <f t="shared" si="7"/>
        <v>INSERT INTO `classe_lesson` VALUES ('CM1', 'AD4');</v>
      </c>
    </row>
    <row r="115" spans="1:5" s="90" customFormat="1" x14ac:dyDescent="0.35">
      <c r="A115" s="80" t="s">
        <v>83</v>
      </c>
      <c r="B115" s="61" t="s">
        <v>829</v>
      </c>
      <c r="C115" s="104" t="str">
        <f>VLOOKUP(B115,Leçons!B:B,1,0)</f>
        <v>AD3</v>
      </c>
      <c r="D115" s="104" t="str">
        <f t="shared" si="8"/>
        <v>CM1-AD3</v>
      </c>
      <c r="E115" s="90" t="str">
        <f t="shared" si="7"/>
        <v>INSERT INTO `classe_lesson` VALUES ('CM1', 'AD3');</v>
      </c>
    </row>
    <row r="116" spans="1:5" s="90" customFormat="1" x14ac:dyDescent="0.35">
      <c r="A116" s="80" t="s">
        <v>83</v>
      </c>
      <c r="B116" s="61" t="s">
        <v>1196</v>
      </c>
      <c r="C116" s="104" t="str">
        <f>VLOOKUP(B116,Leçons!B:B,1,0)</f>
        <v>AD5</v>
      </c>
      <c r="D116" s="104" t="str">
        <f t="shared" si="8"/>
        <v>CM1-AD5</v>
      </c>
      <c r="E116" s="90" t="str">
        <f t="shared" si="7"/>
        <v>INSERT INTO `classe_lesson` VALUES ('CM1', 'AD5');</v>
      </c>
    </row>
    <row r="117" spans="1:5" s="89" customFormat="1" x14ac:dyDescent="0.35">
      <c r="A117" s="80" t="s">
        <v>83</v>
      </c>
      <c r="B117" s="83" t="s">
        <v>836</v>
      </c>
      <c r="C117" s="104" t="str">
        <f>VLOOKUP(B117,Leçons!B:B,1,0)</f>
        <v>AD6</v>
      </c>
      <c r="D117" s="104" t="str">
        <f t="shared" si="8"/>
        <v>CM1-AD6</v>
      </c>
      <c r="E117" s="89" t="str">
        <f t="shared" si="7"/>
        <v>INSERT INTO `classe_lesson` VALUES ('CM1', 'AD6');</v>
      </c>
    </row>
    <row r="118" spans="1:5" s="89" customFormat="1" x14ac:dyDescent="0.35">
      <c r="A118" s="80" t="s">
        <v>83</v>
      </c>
      <c r="B118" s="83" t="s">
        <v>838</v>
      </c>
      <c r="C118" s="104" t="str">
        <f>VLOOKUP(B118,Leçons!B:B,1,0)</f>
        <v>AD7</v>
      </c>
      <c r="D118" s="104" t="str">
        <f t="shared" si="8"/>
        <v>CM1-AD7</v>
      </c>
      <c r="E118" s="89" t="str">
        <f t="shared" si="7"/>
        <v>INSERT INTO `classe_lesson` VALUES ('CM1', 'AD7');</v>
      </c>
    </row>
    <row r="119" spans="1:5" s="90" customFormat="1" x14ac:dyDescent="0.35">
      <c r="A119" s="80" t="s">
        <v>83</v>
      </c>
      <c r="B119" s="61" t="s">
        <v>839</v>
      </c>
      <c r="C119" s="104" t="str">
        <f>VLOOKUP(B119,Leçons!B:B,1,0)</f>
        <v>SO1</v>
      </c>
      <c r="D119" s="104" t="str">
        <f t="shared" si="8"/>
        <v>CM1-SO1</v>
      </c>
      <c r="E119" s="90" t="str">
        <f t="shared" si="7"/>
        <v>INSERT INTO `classe_lesson` VALUES ('CM1', 'SO1');</v>
      </c>
    </row>
    <row r="120" spans="1:5" s="90" customFormat="1" x14ac:dyDescent="0.35">
      <c r="A120" s="80" t="s">
        <v>83</v>
      </c>
      <c r="B120" s="61" t="s">
        <v>844</v>
      </c>
      <c r="C120" s="104" t="str">
        <f>VLOOKUP(B120,Leçons!B:B,1,0)</f>
        <v>SO2</v>
      </c>
      <c r="D120" s="104" t="str">
        <f t="shared" si="8"/>
        <v>CM1-SO2</v>
      </c>
      <c r="E120" s="90" t="str">
        <f t="shared" si="7"/>
        <v>INSERT INTO `classe_lesson` VALUES ('CM1', 'SO2');</v>
      </c>
    </row>
    <row r="121" spans="1:5" s="90" customFormat="1" x14ac:dyDescent="0.35">
      <c r="A121" s="80" t="s">
        <v>83</v>
      </c>
      <c r="B121" s="61" t="s">
        <v>854</v>
      </c>
      <c r="C121" s="104" t="str">
        <f>VLOOKUP(B121,Leçons!B:B,1,0)</f>
        <v>SO3</v>
      </c>
      <c r="D121" s="104" t="str">
        <f t="shared" si="8"/>
        <v>CM1-SO3</v>
      </c>
      <c r="E121" s="90" t="str">
        <f t="shared" si="7"/>
        <v>INSERT INTO `classe_lesson` VALUES ('CM1', 'SO3');</v>
      </c>
    </row>
    <row r="122" spans="1:5" s="90" customFormat="1" x14ac:dyDescent="0.35">
      <c r="A122" s="80" t="s">
        <v>83</v>
      </c>
      <c r="B122" s="61" t="s">
        <v>875</v>
      </c>
      <c r="C122" s="104" t="str">
        <f>VLOOKUP(B122,Leçons!B:B,1,0)</f>
        <v>SO4</v>
      </c>
      <c r="D122" s="104" t="str">
        <f t="shared" si="8"/>
        <v>CM1-SO4</v>
      </c>
      <c r="E122" s="90" t="str">
        <f t="shared" si="7"/>
        <v>INSERT INTO `classe_lesson` VALUES ('CM1', 'SO4');</v>
      </c>
    </row>
    <row r="123" spans="1:5" s="90" customFormat="1" x14ac:dyDescent="0.35">
      <c r="A123" s="80" t="s">
        <v>83</v>
      </c>
      <c r="B123" s="61" t="s">
        <v>1221</v>
      </c>
      <c r="C123" s="104" t="str">
        <f>VLOOKUP(B123,Leçons!B:B,1,0)</f>
        <v>SO5</v>
      </c>
      <c r="D123" s="104" t="str">
        <f t="shared" si="8"/>
        <v>CM1-SO5</v>
      </c>
      <c r="E123" s="90" t="str">
        <f t="shared" si="7"/>
        <v>INSERT INTO `classe_lesson` VALUES ('CM1', 'SO5');</v>
      </c>
    </row>
    <row r="124" spans="1:5" s="89" customFormat="1" hidden="1" x14ac:dyDescent="0.35">
      <c r="A124" s="80" t="s">
        <v>83</v>
      </c>
      <c r="B124" s="83" t="s">
        <v>1223</v>
      </c>
      <c r="C124" s="104" t="e">
        <f>VLOOKUP(B124,Leçons!B:B,1,0)</f>
        <v>#N/A</v>
      </c>
      <c r="D124" s="104"/>
      <c r="E124" s="89" t="str">
        <f t="shared" si="7"/>
        <v>INSERT INTO `classe_lesson` VALUES ('CM1', 'SO6');</v>
      </c>
    </row>
    <row r="125" spans="1:5" s="89" customFormat="1" hidden="1" x14ac:dyDescent="0.35">
      <c r="A125" s="80" t="s">
        <v>83</v>
      </c>
      <c r="B125" s="83" t="s">
        <v>1224</v>
      </c>
      <c r="C125" s="104" t="e">
        <f>VLOOKUP(B125,Leçons!B:B,1,0)</f>
        <v>#N/A</v>
      </c>
      <c r="D125" s="104"/>
      <c r="E125" s="89" t="str">
        <f t="shared" si="7"/>
        <v>INSERT INTO `classe_lesson` VALUES ('CM1', 'SO7');</v>
      </c>
    </row>
    <row r="126" spans="1:5" s="87" customFormat="1" x14ac:dyDescent="0.35">
      <c r="A126" s="80" t="s">
        <v>83</v>
      </c>
      <c r="B126" s="61" t="s">
        <v>237</v>
      </c>
      <c r="C126" s="104" t="str">
        <f>VLOOKUP(B126,Leçons!B:B,1,0)</f>
        <v>MU1</v>
      </c>
      <c r="D126" s="104" t="str">
        <f>CONCATENATE(A126,"-",B126)</f>
        <v>CM1-MU1</v>
      </c>
      <c r="E126" s="87" t="str">
        <f t="shared" si="7"/>
        <v>INSERT INTO `classe_lesson` VALUES ('CM1', 'MU1');</v>
      </c>
    </row>
    <row r="127" spans="1:5" s="90" customFormat="1" x14ac:dyDescent="0.35">
      <c r="A127" s="80" t="s">
        <v>83</v>
      </c>
      <c r="B127" s="61" t="s">
        <v>883</v>
      </c>
      <c r="C127" s="104" t="str">
        <f>VLOOKUP(B127,Leçons!B:B,1,0)</f>
        <v>MU2</v>
      </c>
      <c r="D127" s="104" t="str">
        <f>CONCATENATE(A127,"-",B127)</f>
        <v>CM1-MU2</v>
      </c>
      <c r="E127" s="90" t="str">
        <f t="shared" si="7"/>
        <v>INSERT INTO `classe_lesson` VALUES ('CM1', 'MU2');</v>
      </c>
    </row>
    <row r="128" spans="1:5" s="89" customFormat="1" x14ac:dyDescent="0.35">
      <c r="A128" s="80" t="s">
        <v>83</v>
      </c>
      <c r="B128" s="83" t="s">
        <v>896</v>
      </c>
      <c r="C128" s="104" t="str">
        <f>VLOOKUP(B128,Leçons!B:B,1,0)</f>
        <v>MU4</v>
      </c>
      <c r="D128" s="104" t="str">
        <f>CONCATENATE(A128,"-",B128)</f>
        <v>CM1-MU4</v>
      </c>
      <c r="E128" s="89" t="str">
        <f t="shared" si="7"/>
        <v>INSERT INTO `classe_lesson` VALUES ('CM1', 'MU4');</v>
      </c>
    </row>
    <row r="129" spans="1:5" s="90" customFormat="1" x14ac:dyDescent="0.35">
      <c r="A129" s="80" t="s">
        <v>83</v>
      </c>
      <c r="B129" s="61" t="s">
        <v>894</v>
      </c>
      <c r="C129" s="104" t="str">
        <f>VLOOKUP(B129,Leçons!B:B,1,0)</f>
        <v>MU3</v>
      </c>
      <c r="D129" s="104" t="str">
        <f>CONCATENATE(A129,"-",B129)</f>
        <v>CM1-MU3</v>
      </c>
      <c r="E129" s="90" t="str">
        <f t="shared" si="7"/>
        <v>INSERT INTO `classe_lesson` VALUES ('CM1', 'MU3');</v>
      </c>
    </row>
    <row r="130" spans="1:5" s="90" customFormat="1" x14ac:dyDescent="0.35">
      <c r="A130" s="80" t="s">
        <v>83</v>
      </c>
      <c r="B130" s="61" t="s">
        <v>1215</v>
      </c>
      <c r="C130" s="104" t="str">
        <f>VLOOKUP(B130,Leçons!B:B,1,0)</f>
        <v>MU5</v>
      </c>
      <c r="D130" s="104" t="str">
        <f>CONCATENATE(A130,"-",B130)</f>
        <v>CM1-MU5</v>
      </c>
      <c r="E130" s="90" t="str">
        <f t="shared" ref="E130:E141" si="9">CONCATENATE("INSERT INTO `classe_lesson` VALUES ('",A130,"', '",B130,"');")</f>
        <v>INSERT INTO `classe_lesson` VALUES ('CM1', 'MU5');</v>
      </c>
    </row>
    <row r="131" spans="1:5" s="89" customFormat="1" hidden="1" x14ac:dyDescent="0.35">
      <c r="A131" s="80" t="s">
        <v>83</v>
      </c>
      <c r="B131" s="83" t="s">
        <v>1225</v>
      </c>
      <c r="C131" s="104" t="e">
        <f>VLOOKUP(B131,Leçons!B:B,1,0)</f>
        <v>#N/A</v>
      </c>
      <c r="D131" s="104"/>
      <c r="E131" s="89" t="str">
        <f t="shared" si="9"/>
        <v>INSERT INTO `classe_lesson` VALUES ('CM1', 'MU6');</v>
      </c>
    </row>
    <row r="132" spans="1:5" s="89" customFormat="1" hidden="1" x14ac:dyDescent="0.35">
      <c r="A132" s="80" t="s">
        <v>83</v>
      </c>
      <c r="B132" s="83" t="s">
        <v>1226</v>
      </c>
      <c r="C132" s="104" t="e">
        <f>VLOOKUP(B132,Leçons!B:B,1,0)</f>
        <v>#N/A</v>
      </c>
      <c r="D132" s="104"/>
      <c r="E132" s="89" t="str">
        <f t="shared" si="9"/>
        <v>INSERT INTO `classe_lesson` VALUES ('CM1', 'MU7');</v>
      </c>
    </row>
    <row r="133" spans="1:5" s="87" customFormat="1" x14ac:dyDescent="0.35">
      <c r="A133" s="80" t="s">
        <v>83</v>
      </c>
      <c r="B133" s="61" t="s">
        <v>859</v>
      </c>
      <c r="C133" s="104" t="str">
        <f>VLOOKUP(B133,Leçons!B:B,1,0)</f>
        <v>DI1</v>
      </c>
      <c r="D133" s="104" t="str">
        <f>CONCATENATE(A133,"-",B133)</f>
        <v>CM1-DI1</v>
      </c>
      <c r="E133" s="87" t="str">
        <f t="shared" si="9"/>
        <v>INSERT INTO `classe_lesson` VALUES ('CM1', 'DI1');</v>
      </c>
    </row>
    <row r="134" spans="1:5" s="90" customFormat="1" x14ac:dyDescent="0.35">
      <c r="A134" s="80" t="s">
        <v>83</v>
      </c>
      <c r="B134" s="61" t="s">
        <v>905</v>
      </c>
      <c r="C134" s="104" t="str">
        <f>VLOOKUP(B134,Leçons!B:B,1,0)</f>
        <v>DI2</v>
      </c>
      <c r="D134" s="104" t="str">
        <f>CONCATENATE(A134,"-",B134)</f>
        <v>CM1-DI2</v>
      </c>
      <c r="E134" s="90" t="str">
        <f t="shared" si="9"/>
        <v>INSERT INTO `classe_lesson` VALUES ('CM1', 'DI2');</v>
      </c>
    </row>
    <row r="135" spans="1:5" s="90" customFormat="1" x14ac:dyDescent="0.35">
      <c r="A135" s="80" t="s">
        <v>83</v>
      </c>
      <c r="B135" s="61" t="s">
        <v>910</v>
      </c>
      <c r="C135" s="104" t="str">
        <f>VLOOKUP(B135,Leçons!B:B,1,0)</f>
        <v>DI3</v>
      </c>
      <c r="D135" s="104" t="str">
        <f>CONCATENATE(A135,"-",B135)</f>
        <v>CM1-DI3</v>
      </c>
      <c r="E135" s="90" t="str">
        <f t="shared" si="9"/>
        <v>INSERT INTO `classe_lesson` VALUES ('CM1', 'DI3');</v>
      </c>
    </row>
    <row r="136" spans="1:5" s="89" customFormat="1" hidden="1" x14ac:dyDescent="0.35">
      <c r="A136" s="80" t="s">
        <v>83</v>
      </c>
      <c r="B136" s="83" t="s">
        <v>1227</v>
      </c>
      <c r="C136" s="104" t="e">
        <f>VLOOKUP(B136,Leçons!B:B,1,0)</f>
        <v>#N/A</v>
      </c>
      <c r="D136" s="104"/>
      <c r="E136" s="89" t="str">
        <f t="shared" si="9"/>
        <v>INSERT INTO `classe_lesson` VALUES ('CM1', 'DI6');</v>
      </c>
    </row>
    <row r="137" spans="1:5" s="90" customFormat="1" x14ac:dyDescent="0.35">
      <c r="A137" s="80" t="s">
        <v>83</v>
      </c>
      <c r="B137" s="61" t="s">
        <v>1217</v>
      </c>
      <c r="C137" s="104" t="str">
        <f>VLOOKUP(B137,Leçons!B:B,1,0)</f>
        <v>P1</v>
      </c>
      <c r="D137" s="104" t="str">
        <f>CONCATENATE(A137,"-",B137)</f>
        <v>CM1-P1</v>
      </c>
      <c r="E137" s="90" t="str">
        <f t="shared" si="9"/>
        <v>INSERT INTO `classe_lesson` VALUES ('CM1', 'P1');</v>
      </c>
    </row>
    <row r="138" spans="1:5" s="87" customFormat="1" x14ac:dyDescent="0.35">
      <c r="A138" s="80" t="s">
        <v>83</v>
      </c>
      <c r="B138" s="59" t="s">
        <v>752</v>
      </c>
      <c r="C138" s="104" t="str">
        <f>VLOOKUP(B138,Leçons!B:B,1,0)</f>
        <v>LG</v>
      </c>
      <c r="D138" s="104" t="str">
        <f>CONCATENATE(A138,"-",B138)</f>
        <v>CM1-LG</v>
      </c>
      <c r="E138" s="87" t="str">
        <f t="shared" si="9"/>
        <v>INSERT INTO `classe_lesson` VALUES ('CM1', 'LG');</v>
      </c>
    </row>
    <row r="139" spans="1:5" s="87" customFormat="1" x14ac:dyDescent="0.35">
      <c r="A139" s="80" t="s">
        <v>83</v>
      </c>
      <c r="B139" s="59" t="s">
        <v>758</v>
      </c>
      <c r="C139" s="104" t="str">
        <f>VLOOKUP(B139,Leçons!B:B,1,0)</f>
        <v>PD</v>
      </c>
      <c r="D139" s="104" t="str">
        <f>CONCATENATE(A139,"-",B139)</f>
        <v>CM1-PD</v>
      </c>
      <c r="E139" s="87" t="str">
        <f t="shared" si="9"/>
        <v>INSERT INTO `classe_lesson` VALUES ('CM1', 'PD');</v>
      </c>
    </row>
    <row r="140" spans="1:5" s="87" customFormat="1" x14ac:dyDescent="0.35">
      <c r="A140" s="80" t="s">
        <v>83</v>
      </c>
      <c r="B140" s="61" t="s">
        <v>762</v>
      </c>
      <c r="C140" s="104" t="str">
        <f>VLOOKUP(B140,Leçons!B:B,1,0)</f>
        <v>TP</v>
      </c>
      <c r="D140" s="104" t="str">
        <f>CONCATENATE(A140,"-",B140)</f>
        <v>CM1-TP</v>
      </c>
      <c r="E140" s="87" t="str">
        <f t="shared" si="9"/>
        <v>INSERT INTO `classe_lesson` VALUES ('CM1', 'TP');</v>
      </c>
    </row>
    <row r="141" spans="1:5" s="87" customFormat="1" x14ac:dyDescent="0.35">
      <c r="A141" s="80" t="s">
        <v>83</v>
      </c>
      <c r="B141" s="61" t="s">
        <v>756</v>
      </c>
      <c r="C141" s="104" t="str">
        <f>VLOOKUP(B141,Leçons!B:B,1,0)</f>
        <v>MO</v>
      </c>
      <c r="D141" s="104" t="str">
        <f>CONCATENATE(A141,"-",B141)</f>
        <v>CM1-MO</v>
      </c>
      <c r="E141" s="87" t="str">
        <f t="shared" si="9"/>
        <v>INSERT INTO `classe_lesson` VALUES ('CM1', 'MO');</v>
      </c>
    </row>
    <row r="142" spans="1:5" hidden="1" x14ac:dyDescent="0.35">
      <c r="C142" s="6" t="s">
        <v>1047</v>
      </c>
    </row>
    <row r="143" spans="1:5" x14ac:dyDescent="0.35">
      <c r="D143" s="6" t="s">
        <v>1047</v>
      </c>
    </row>
  </sheetData>
  <autoFilter ref="A1:G142" xr:uid="{00000000-0009-0000-0000-000012000000}"/>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zoomScaleNormal="100" workbookViewId="0">
      <selection activeCell="A3" sqref="A3"/>
    </sheetView>
  </sheetViews>
  <sheetFormatPr baseColWidth="10" defaultColWidth="10.54296875" defaultRowHeight="14.5" x14ac:dyDescent="0.35"/>
  <cols>
    <col min="2" max="2" width="25.54296875" customWidth="1"/>
    <col min="3" max="3" width="60.26953125" customWidth="1"/>
  </cols>
  <sheetData>
    <row r="1" spans="1:3" x14ac:dyDescent="0.35">
      <c r="A1" s="21" t="s">
        <v>8</v>
      </c>
      <c r="B1" s="21" t="s">
        <v>14</v>
      </c>
      <c r="C1" s="22" t="s">
        <v>74</v>
      </c>
    </row>
    <row r="2" spans="1:3" x14ac:dyDescent="0.35">
      <c r="A2" s="10" t="s">
        <v>75</v>
      </c>
      <c r="B2" s="10" t="s">
        <v>76</v>
      </c>
      <c r="C2" t="str">
        <f t="shared" ref="C2:C7" si="0">CONCATENATE("INSERT INTO `matiere` VALUES ('",A2,"', '",B2,"');")</f>
        <v>INSERT INTO `matiere` VALUES ('GSM', 'Grande Section Maternelle');</v>
      </c>
    </row>
    <row r="3" spans="1:3" x14ac:dyDescent="0.35">
      <c r="A3" s="10" t="s">
        <v>77</v>
      </c>
      <c r="B3" s="15" t="s">
        <v>78</v>
      </c>
      <c r="C3" t="str">
        <f t="shared" si="0"/>
        <v>INSERT INTO `matiere` VALUES ('CP', 'Cours Préparatoire');</v>
      </c>
    </row>
    <row r="4" spans="1:3" x14ac:dyDescent="0.35">
      <c r="A4" s="10" t="s">
        <v>79</v>
      </c>
      <c r="B4" s="15" t="s">
        <v>80</v>
      </c>
      <c r="C4" t="str">
        <f t="shared" si="0"/>
        <v>INSERT INTO `matiere` VALUES ('CE1', 'Cours Elémentaire 1');</v>
      </c>
    </row>
    <row r="5" spans="1:3" x14ac:dyDescent="0.35">
      <c r="A5" s="10" t="s">
        <v>81</v>
      </c>
      <c r="B5" s="15" t="s">
        <v>82</v>
      </c>
      <c r="C5" t="str">
        <f t="shared" si="0"/>
        <v>INSERT INTO `matiere` VALUES ('CE2', 'Cours Elémentaire 2');</v>
      </c>
    </row>
    <row r="6" spans="1:3" x14ac:dyDescent="0.35">
      <c r="A6" s="10" t="s">
        <v>83</v>
      </c>
      <c r="B6" s="15" t="s">
        <v>84</v>
      </c>
      <c r="C6" t="str">
        <f t="shared" si="0"/>
        <v>INSERT INTO `matiere` VALUES ('CM1', 'Cours Moyen 1');</v>
      </c>
    </row>
    <row r="7" spans="1:3" x14ac:dyDescent="0.35">
      <c r="A7" s="10" t="s">
        <v>85</v>
      </c>
      <c r="B7" s="15" t="s">
        <v>86</v>
      </c>
      <c r="C7" t="str">
        <f t="shared" si="0"/>
        <v>INSERT INTO `matiere` VALUES ('CM2', 'Cours Moyen 2');</v>
      </c>
    </row>
  </sheetData>
  <pageMargins left="0.7" right="0.7" top="0.75" bottom="0.75" header="0.51180555555555496" footer="0.51180555555555496"/>
  <pageSetup paperSize="9"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J195"/>
  <sheetViews>
    <sheetView zoomScaleNormal="100" workbookViewId="0">
      <pane xSplit="2" ySplit="1" topLeftCell="K2" activePane="bottomRight" state="frozen"/>
      <selection pane="topRight" activeCell="K1" sqref="K1"/>
      <selection pane="bottomLeft" activeCell="A2" sqref="A2"/>
      <selection pane="bottomRight" activeCell="L8" sqref="L8"/>
    </sheetView>
  </sheetViews>
  <sheetFormatPr baseColWidth="10" defaultColWidth="11.453125" defaultRowHeight="14.5" x14ac:dyDescent="0.35"/>
  <cols>
    <col min="1" max="1" width="11.453125" style="69"/>
    <col min="2" max="2" width="10" style="23" customWidth="1"/>
    <col min="3" max="3" width="26.1796875" style="107" customWidth="1"/>
    <col min="4" max="6" width="16.1796875" style="107" customWidth="1"/>
    <col min="7" max="7" width="26.1796875" style="107" customWidth="1"/>
    <col min="8" max="8" width="14.1796875" style="52" customWidth="1"/>
    <col min="9" max="9" width="13.1796875" style="23" customWidth="1"/>
    <col min="10" max="10" width="44.453125" style="24" customWidth="1"/>
    <col min="11" max="11" width="45.453125" style="24" customWidth="1"/>
    <col min="12" max="12" width="49.81640625" style="24" customWidth="1"/>
    <col min="13" max="13" width="50.7265625" style="23" customWidth="1"/>
    <col min="14" max="1024" width="11.453125" style="23"/>
  </cols>
  <sheetData>
    <row r="1" spans="1:13" s="6" customFormat="1" ht="29" x14ac:dyDescent="0.35">
      <c r="A1" s="48" t="s">
        <v>157</v>
      </c>
      <c r="B1" s="53" t="s">
        <v>647</v>
      </c>
      <c r="C1" s="16" t="s">
        <v>14</v>
      </c>
      <c r="D1" s="53" t="s">
        <v>1231</v>
      </c>
      <c r="E1" s="53" t="s">
        <v>1232</v>
      </c>
      <c r="F1" s="9" t="s">
        <v>1233</v>
      </c>
      <c r="G1" s="53" t="s">
        <v>1234</v>
      </c>
      <c r="H1" s="53" t="s">
        <v>945</v>
      </c>
      <c r="I1" s="16" t="s">
        <v>1235</v>
      </c>
      <c r="J1" s="16" t="s">
        <v>652</v>
      </c>
      <c r="K1" s="16" t="s">
        <v>653</v>
      </c>
      <c r="L1" s="77" t="s">
        <v>947</v>
      </c>
      <c r="M1" s="65" t="s">
        <v>74</v>
      </c>
    </row>
    <row r="2" spans="1:13" s="12" customFormat="1" x14ac:dyDescent="0.35">
      <c r="A2" s="48" t="s">
        <v>77</v>
      </c>
      <c r="B2" s="85" t="s">
        <v>671</v>
      </c>
      <c r="C2" s="48" t="str">
        <f>VLOOKUP($B2,Leçons!$B:C,2,0)</f>
        <v>Comparaison / Classification</v>
      </c>
      <c r="D2" s="48"/>
      <c r="E2" s="48"/>
      <c r="F2" s="48" t="str">
        <f t="shared" ref="F2:F33" si="0">CONCATENATE(A2,"-",B2,"-",D2,"-",E2)</f>
        <v>CP-CC--</v>
      </c>
      <c r="G2" s="48"/>
      <c r="H2" s="85" t="s">
        <v>735</v>
      </c>
      <c r="I2" s="85" t="str">
        <f t="shared" ref="I2:I33" si="1">CONCATENATE(F2,"-",H2)</f>
        <v>CP-CC---B1</v>
      </c>
      <c r="J2" s="48" t="e">
        <f>VLOOKUP(F2,'Activités par classe-leçon-nat'!G:H,2,0)</f>
        <v>#N/A</v>
      </c>
      <c r="K2" s="16" t="e">
        <f>VLOOKUP($F2,'Activités par classe-leçon-nat'!G:J,3,0)</f>
        <v>#N/A</v>
      </c>
      <c r="L2" s="48" t="s">
        <v>1236</v>
      </c>
      <c r="M2" s="86"/>
    </row>
    <row r="3" spans="1:13" s="12" customFormat="1" x14ac:dyDescent="0.35">
      <c r="A3" s="48" t="s">
        <v>77</v>
      </c>
      <c r="B3" s="85" t="s">
        <v>671</v>
      </c>
      <c r="C3" s="48" t="str">
        <f>VLOOKUP($B3,Leçons!$B:C,2,0)</f>
        <v>Comparaison / Classification</v>
      </c>
      <c r="D3" s="48"/>
      <c r="E3" s="48"/>
      <c r="F3" s="48" t="str">
        <f t="shared" si="0"/>
        <v>CP-CC--</v>
      </c>
      <c r="G3" s="48"/>
      <c r="H3" s="85" t="s">
        <v>951</v>
      </c>
      <c r="I3" s="85" t="str">
        <f t="shared" si="1"/>
        <v>CP-CC---B2</v>
      </c>
      <c r="J3" s="48" t="e">
        <f>VLOOKUP(F3,'Activités par classe-leçon-nat'!G:H,2,0)</f>
        <v>#N/A</v>
      </c>
      <c r="K3" s="16" t="e">
        <f>VLOOKUP($F3,'Activités par classe-leçon-nat'!G:J,3,0)</f>
        <v>#N/A</v>
      </c>
      <c r="L3" s="48" t="s">
        <v>1237</v>
      </c>
      <c r="M3" s="86"/>
    </row>
    <row r="4" spans="1:13" s="12" customFormat="1" ht="29" x14ac:dyDescent="0.35">
      <c r="A4" s="48" t="s">
        <v>77</v>
      </c>
      <c r="B4" s="85" t="s">
        <v>671</v>
      </c>
      <c r="C4" s="48" t="str">
        <f>VLOOKUP($B4,Leçons!$B:C,2,0)</f>
        <v>Comparaison / Classification</v>
      </c>
      <c r="D4" s="48"/>
      <c r="E4" s="48"/>
      <c r="F4" s="48" t="str">
        <f t="shared" si="0"/>
        <v>CP-CC--</v>
      </c>
      <c r="G4" s="48"/>
      <c r="H4" s="85" t="s">
        <v>87</v>
      </c>
      <c r="I4" s="85" t="str">
        <f t="shared" si="1"/>
        <v>CP-CC---M</v>
      </c>
      <c r="J4" s="48" t="e">
        <f>VLOOKUP(F4,'Activités par classe-leçon-nat'!G:H,2,0)</f>
        <v>#N/A</v>
      </c>
      <c r="K4" s="16" t="e">
        <f>VLOOKUP($F4,'Activités par classe-leçon-nat'!G:J,3,0)</f>
        <v>#N/A</v>
      </c>
      <c r="L4" s="48" t="s">
        <v>1238</v>
      </c>
      <c r="M4" s="86"/>
    </row>
    <row r="5" spans="1:13" s="12" customFormat="1" x14ac:dyDescent="0.35">
      <c r="A5" s="48" t="s">
        <v>77</v>
      </c>
      <c r="B5" s="85" t="s">
        <v>671</v>
      </c>
      <c r="C5" s="48" t="str">
        <f>VLOOKUP($B5,Leçons!$B:C,2,0)</f>
        <v>Comparaison / Classification</v>
      </c>
      <c r="D5" s="48"/>
      <c r="E5" s="48"/>
      <c r="F5" s="48" t="str">
        <f t="shared" si="0"/>
        <v>CP-CC--</v>
      </c>
      <c r="G5" s="48"/>
      <c r="H5" s="85" t="s">
        <v>628</v>
      </c>
      <c r="I5" s="85" t="str">
        <f t="shared" si="1"/>
        <v>CP-CC---P</v>
      </c>
      <c r="J5" s="48" t="e">
        <f>VLOOKUP(F5,'Activités par classe-leçon-nat'!G:H,2,0)</f>
        <v>#N/A</v>
      </c>
      <c r="K5" s="16" t="e">
        <f>VLOOKUP($F5,'Activités par classe-leçon-nat'!G:J,3,0)</f>
        <v>#N/A</v>
      </c>
      <c r="L5" s="48" t="s">
        <v>1239</v>
      </c>
      <c r="M5" s="86"/>
    </row>
    <row r="6" spans="1:13" s="12" customFormat="1" x14ac:dyDescent="0.35">
      <c r="A6" s="48" t="s">
        <v>77</v>
      </c>
      <c r="B6" s="85" t="s">
        <v>671</v>
      </c>
      <c r="C6" s="48" t="str">
        <f>VLOOKUP($B6,Leçons!$B:C,2,0)</f>
        <v>Comparaison / Classification</v>
      </c>
      <c r="D6" s="48"/>
      <c r="E6" s="48"/>
      <c r="F6" s="48" t="str">
        <f t="shared" si="0"/>
        <v>CP-CC--</v>
      </c>
      <c r="G6" s="48"/>
      <c r="H6" s="85" t="s">
        <v>952</v>
      </c>
      <c r="I6" s="85" t="str">
        <f t="shared" si="1"/>
        <v>CP-CC---Q1</v>
      </c>
      <c r="J6" s="48" t="e">
        <f>VLOOKUP(F6,'Activités par classe-leçon-nat'!G:H,2,0)</f>
        <v>#N/A</v>
      </c>
      <c r="K6" s="16" t="e">
        <f>VLOOKUP($F6,'Activités par classe-leçon-nat'!G:J,3,0)</f>
        <v>#N/A</v>
      </c>
      <c r="L6" s="48" t="s">
        <v>1236</v>
      </c>
      <c r="M6" s="86"/>
    </row>
    <row r="7" spans="1:13" s="93" customFormat="1" x14ac:dyDescent="0.35">
      <c r="A7" s="48" t="s">
        <v>77</v>
      </c>
      <c r="B7" s="85" t="s">
        <v>671</v>
      </c>
      <c r="C7" s="48" t="str">
        <f>VLOOKUP($B7,Leçons!$B:C,2,0)</f>
        <v>Comparaison / Classification</v>
      </c>
      <c r="D7" s="48"/>
      <c r="E7" s="48"/>
      <c r="F7" s="48" t="str">
        <f t="shared" si="0"/>
        <v>CP-CC--</v>
      </c>
      <c r="G7" s="48"/>
      <c r="H7" s="85" t="s">
        <v>953</v>
      </c>
      <c r="I7" s="85" t="str">
        <f t="shared" si="1"/>
        <v>CP-CC---Q2</v>
      </c>
      <c r="J7" s="48" t="e">
        <f>VLOOKUP(F7,'Activités par classe-leçon-nat'!G:H,2,0)</f>
        <v>#N/A</v>
      </c>
      <c r="K7" s="16" t="e">
        <f>VLOOKUP($F7,'Activités par classe-leçon-nat'!G:J,3,0)</f>
        <v>#N/A</v>
      </c>
      <c r="L7" s="48" t="s">
        <v>1237</v>
      </c>
      <c r="M7" s="86"/>
    </row>
    <row r="8" spans="1:13" s="87" customFormat="1" x14ac:dyDescent="0.35">
      <c r="A8" s="48" t="s">
        <v>77</v>
      </c>
      <c r="B8" s="85" t="s">
        <v>671</v>
      </c>
      <c r="C8" s="48" t="str">
        <f>VLOOKUP($B8,Leçons!$B:C,2,0)</f>
        <v>Comparaison / Classification</v>
      </c>
      <c r="D8" s="48"/>
      <c r="E8" s="48"/>
      <c r="F8" s="48" t="str">
        <f t="shared" si="0"/>
        <v>CP-CC--</v>
      </c>
      <c r="G8" s="48"/>
      <c r="H8" s="85" t="s">
        <v>835</v>
      </c>
      <c r="I8" s="85" t="str">
        <f t="shared" si="1"/>
        <v>CP-CC---T</v>
      </c>
      <c r="J8" s="48" t="e">
        <f>VLOOKUP(F8,'Activités par classe-leçon-nat'!G:H,2,0)</f>
        <v>#N/A</v>
      </c>
      <c r="K8" s="16" t="e">
        <f>VLOOKUP($F8,'Activités par classe-leçon-nat'!G:J,3,0)</f>
        <v>#N/A</v>
      </c>
      <c r="L8" s="48" t="s">
        <v>1240</v>
      </c>
      <c r="M8" s="86"/>
    </row>
    <row r="9" spans="1:13" s="87" customFormat="1" ht="72.5" x14ac:dyDescent="0.35">
      <c r="A9" s="48" t="s">
        <v>77</v>
      </c>
      <c r="B9" s="85" t="s">
        <v>671</v>
      </c>
      <c r="C9" s="48" t="str">
        <f>VLOOKUP($B9,Leçons!$B:C,2,0)</f>
        <v>Comparaison / Classification</v>
      </c>
      <c r="D9" s="48" t="s">
        <v>628</v>
      </c>
      <c r="E9" s="48">
        <v>1</v>
      </c>
      <c r="F9" s="48" t="str">
        <f t="shared" si="0"/>
        <v>CP-CC-P-1</v>
      </c>
      <c r="G9" s="48"/>
      <c r="H9" s="85" t="s">
        <v>735</v>
      </c>
      <c r="I9" s="85" t="str">
        <f t="shared" si="1"/>
        <v>CP-CC-P-1-B1</v>
      </c>
      <c r="J9" s="48" t="str">
        <f>VLOOKUP(F9,'Activités par classe-leçon-nat'!G:H,2,0)</f>
        <v>Apprendre la conservation des quantités</v>
      </c>
      <c r="K9" s="16" t="str">
        <f>VLOOKUP($F9,'Activités par classe-leçon-nat'!G:J,3,0)</f>
        <v>L'enfant doit comprendre qu'en déplaçant les objets (d'une main à l'autre, d'une boîte à l'autre) leur nombre ne change pas; L'enfant doit comprendre qu'en changeant les caractéristiques (taille, poids), la quantité ne change pas</v>
      </c>
      <c r="L9" s="48" t="s">
        <v>1241</v>
      </c>
      <c r="M9" s="86"/>
    </row>
    <row r="10" spans="1:13" s="87" customFormat="1" ht="72.5" x14ac:dyDescent="0.35">
      <c r="A10" s="48" t="s">
        <v>77</v>
      </c>
      <c r="B10" s="85" t="s">
        <v>671</v>
      </c>
      <c r="C10" s="48" t="str">
        <f>VLOOKUP($B10,Leçons!$B:C,2,0)</f>
        <v>Comparaison / Classification</v>
      </c>
      <c r="D10" s="48" t="s">
        <v>628</v>
      </c>
      <c r="E10" s="48">
        <v>1</v>
      </c>
      <c r="F10" s="48" t="str">
        <f t="shared" si="0"/>
        <v>CP-CC-P-1</v>
      </c>
      <c r="G10" s="48"/>
      <c r="H10" s="85" t="s">
        <v>951</v>
      </c>
      <c r="I10" s="85" t="str">
        <f t="shared" si="1"/>
        <v>CP-CC-P-1-B2</v>
      </c>
      <c r="J10" s="48" t="str">
        <f>VLOOKUP(F10,'Activités par classe-leçon-nat'!G:H,2,0)</f>
        <v>Apprendre la conservation des quantités</v>
      </c>
      <c r="K10" s="16" t="str">
        <f>VLOOKUP($F10,'Activités par classe-leçon-nat'!G:J,3,0)</f>
        <v>L'enfant doit comprendre qu'en déplaçant les objets (d'une main à l'autre, d'une boîte à l'autre) leur nombre ne change pas; L'enfant doit comprendre qu'en changeant les caractéristiques (taille, poids), la quantité ne change pas</v>
      </c>
      <c r="L10" s="48" t="s">
        <v>1241</v>
      </c>
      <c r="M10" s="86"/>
    </row>
    <row r="11" spans="1:13" s="87" customFormat="1" ht="72.5" x14ac:dyDescent="0.35">
      <c r="A11" s="48" t="s">
        <v>77</v>
      </c>
      <c r="B11" s="85" t="s">
        <v>671</v>
      </c>
      <c r="C11" s="48" t="str">
        <f>VLOOKUP($B11,Leçons!$B:C,2,0)</f>
        <v>Comparaison / Classification</v>
      </c>
      <c r="D11" s="48" t="s">
        <v>628</v>
      </c>
      <c r="E11" s="48">
        <v>1</v>
      </c>
      <c r="F11" s="48" t="str">
        <f t="shared" si="0"/>
        <v>CP-CC-P-1</v>
      </c>
      <c r="G11" s="48"/>
      <c r="H11" s="85" t="s">
        <v>952</v>
      </c>
      <c r="I11" s="85" t="str">
        <f t="shared" si="1"/>
        <v>CP-CC-P-1-Q1</v>
      </c>
      <c r="J11" s="48" t="str">
        <f>VLOOKUP(F11,'Activités par classe-leçon-nat'!G:H,2,0)</f>
        <v>Apprendre la conservation des quantités</v>
      </c>
      <c r="K11" s="16" t="str">
        <f>VLOOKUP($F11,'Activités par classe-leçon-nat'!G:J,3,0)</f>
        <v>L'enfant doit comprendre qu'en déplaçant les objets (d'une main à l'autre, d'une boîte à l'autre) leur nombre ne change pas; L'enfant doit comprendre qu'en changeant les caractéristiques (taille, poids), la quantité ne change pas</v>
      </c>
      <c r="L11" s="48" t="s">
        <v>1241</v>
      </c>
      <c r="M11" s="86"/>
    </row>
    <row r="12" spans="1:13" s="6" customFormat="1" ht="72.5" x14ac:dyDescent="0.35">
      <c r="A12" s="48" t="s">
        <v>77</v>
      </c>
      <c r="B12" s="85" t="s">
        <v>671</v>
      </c>
      <c r="C12" s="48" t="str">
        <f>VLOOKUP($B12,Leçons!$B:C,2,0)</f>
        <v>Comparaison / Classification</v>
      </c>
      <c r="D12" s="48" t="s">
        <v>628</v>
      </c>
      <c r="E12" s="48">
        <v>1</v>
      </c>
      <c r="F12" s="48" t="str">
        <f t="shared" si="0"/>
        <v>CP-CC-P-1</v>
      </c>
      <c r="G12" s="48"/>
      <c r="H12" s="85" t="s">
        <v>953</v>
      </c>
      <c r="I12" s="85" t="str">
        <f t="shared" si="1"/>
        <v>CP-CC-P-1-Q2</v>
      </c>
      <c r="J12" s="48" t="str">
        <f>VLOOKUP(F12,'Activités par classe-leçon-nat'!G:H,2,0)</f>
        <v>Apprendre la conservation des quantités</v>
      </c>
      <c r="K12" s="16" t="str">
        <f>VLOOKUP($F12,'Activités par classe-leçon-nat'!G:J,3,0)</f>
        <v>L'enfant doit comprendre qu'en déplaçant les objets (d'une main à l'autre, d'une boîte à l'autre) leur nombre ne change pas; L'enfant doit comprendre qu'en changeant les caractéristiques (taille, poids), la quantité ne change pas</v>
      </c>
      <c r="L12" s="48" t="s">
        <v>1241</v>
      </c>
      <c r="M12" s="86"/>
    </row>
    <row r="13" spans="1:13" s="87" customFormat="1" ht="58" x14ac:dyDescent="0.35">
      <c r="A13" s="48" t="s">
        <v>77</v>
      </c>
      <c r="B13" s="85" t="s">
        <v>671</v>
      </c>
      <c r="C13" s="48" t="str">
        <f>VLOOKUP($B13,Leçons!$B:C,2,0)</f>
        <v>Comparaison / Classification</v>
      </c>
      <c r="D13" s="48" t="s">
        <v>628</v>
      </c>
      <c r="E13" s="48">
        <v>2</v>
      </c>
      <c r="F13" s="48" t="str">
        <f t="shared" si="0"/>
        <v>CP-CC-P-2</v>
      </c>
      <c r="G13" s="48" t="s">
        <v>1242</v>
      </c>
      <c r="H13" s="85" t="s">
        <v>735</v>
      </c>
      <c r="I13" s="85" t="str">
        <f t="shared" si="1"/>
        <v>CP-CC-P-2-B1</v>
      </c>
      <c r="J13" s="48" t="str">
        <f>VLOOKUP(F13,'Activités par classe-leçon-nat'!G:H,2,0)</f>
        <v>Transfert de la comparaison/classification : apprendre à comparer et à classer les ensembles par la quantité (nombre d'éléments), par taille (longueur)</v>
      </c>
      <c r="K13" s="16" t="str">
        <f>VLOOKUP($F13,'Activités par classe-leçon-nat'!G:J,3,0)</f>
        <v>L'enfant doit transposer les compétences de comparaison et de classification selon d'autres critères mesurables que la quantité (longueur, poids)</v>
      </c>
      <c r="L13" s="48" t="s">
        <v>1243</v>
      </c>
      <c r="M13" s="86"/>
    </row>
    <row r="14" spans="1:13" s="87" customFormat="1" ht="58" x14ac:dyDescent="0.35">
      <c r="A14" s="48" t="s">
        <v>77</v>
      </c>
      <c r="B14" s="85" t="s">
        <v>671</v>
      </c>
      <c r="C14" s="48" t="str">
        <f>VLOOKUP($B14,Leçons!$B:C,2,0)</f>
        <v>Comparaison / Classification</v>
      </c>
      <c r="D14" s="48" t="s">
        <v>628</v>
      </c>
      <c r="E14" s="48">
        <v>2</v>
      </c>
      <c r="F14" s="48" t="str">
        <f t="shared" si="0"/>
        <v>CP-CC-P-2</v>
      </c>
      <c r="G14" s="48" t="s">
        <v>1242</v>
      </c>
      <c r="H14" s="85" t="s">
        <v>951</v>
      </c>
      <c r="I14" s="85" t="str">
        <f t="shared" si="1"/>
        <v>CP-CC-P-2-B2</v>
      </c>
      <c r="J14" s="48" t="str">
        <f>VLOOKUP(F14,'Activités par classe-leçon-nat'!G:H,2,0)</f>
        <v>Transfert de la comparaison/classification : apprendre à comparer et à classer les ensembles par la quantité (nombre d'éléments), par taille (longueur)</v>
      </c>
      <c r="K14" s="16" t="str">
        <f>VLOOKUP($F14,'Activités par classe-leçon-nat'!G:J,3,0)</f>
        <v>L'enfant doit transposer les compétences de comparaison et de classification selon d'autres critères mesurables que la quantité (longueur, poids)</v>
      </c>
      <c r="L14" s="48" t="s">
        <v>1244</v>
      </c>
      <c r="M14" s="86"/>
    </row>
    <row r="15" spans="1:13" s="87" customFormat="1" ht="58" x14ac:dyDescent="0.35">
      <c r="A15" s="48" t="s">
        <v>77</v>
      </c>
      <c r="B15" s="85" t="s">
        <v>671</v>
      </c>
      <c r="C15" s="48" t="str">
        <f>VLOOKUP($B15,Leçons!$B:C,2,0)</f>
        <v>Comparaison / Classification</v>
      </c>
      <c r="D15" s="48" t="s">
        <v>628</v>
      </c>
      <c r="E15" s="48">
        <v>2</v>
      </c>
      <c r="F15" s="48" t="str">
        <f t="shared" si="0"/>
        <v>CP-CC-P-2</v>
      </c>
      <c r="G15" s="48" t="s">
        <v>1242</v>
      </c>
      <c r="H15" s="85" t="s">
        <v>87</v>
      </c>
      <c r="I15" s="85" t="str">
        <f t="shared" si="1"/>
        <v>CP-CC-P-2-M</v>
      </c>
      <c r="J15" s="48" t="str">
        <f>VLOOKUP(F15,'Activités par classe-leçon-nat'!G:H,2,0)</f>
        <v>Transfert de la comparaison/classification : apprendre à comparer et à classer les ensembles par la quantité (nombre d'éléments), par taille (longueur)</v>
      </c>
      <c r="K15" s="16" t="str">
        <f>VLOOKUP($F15,'Activités par classe-leçon-nat'!G:J,3,0)</f>
        <v>L'enfant doit transposer les compétences de comparaison et de classification selon d'autres critères mesurables que la quantité (longueur, poids)</v>
      </c>
      <c r="L15" s="48" t="s">
        <v>1245</v>
      </c>
      <c r="M15" s="86"/>
    </row>
    <row r="16" spans="1:13" s="87" customFormat="1" ht="58" x14ac:dyDescent="0.35">
      <c r="A16" s="48" t="s">
        <v>77</v>
      </c>
      <c r="B16" s="85" t="s">
        <v>671</v>
      </c>
      <c r="C16" s="48" t="str">
        <f>VLOOKUP($B16,Leçons!$B:C,2,0)</f>
        <v>Comparaison / Classification</v>
      </c>
      <c r="D16" s="48" t="s">
        <v>628</v>
      </c>
      <c r="E16" s="48">
        <v>2</v>
      </c>
      <c r="F16" s="48" t="str">
        <f t="shared" si="0"/>
        <v>CP-CC-P-2</v>
      </c>
      <c r="G16" s="48" t="s">
        <v>1242</v>
      </c>
      <c r="H16" s="85" t="s">
        <v>628</v>
      </c>
      <c r="I16" s="85" t="str">
        <f t="shared" si="1"/>
        <v>CP-CC-P-2-P</v>
      </c>
      <c r="J16" s="48" t="str">
        <f>VLOOKUP(F16,'Activités par classe-leçon-nat'!G:H,2,0)</f>
        <v>Transfert de la comparaison/classification : apprendre à comparer et à classer les ensembles par la quantité (nombre d'éléments), par taille (longueur)</v>
      </c>
      <c r="K16" s="16" t="str">
        <f>VLOOKUP($F16,'Activités par classe-leçon-nat'!G:J,3,0)</f>
        <v>L'enfant doit transposer les compétences de comparaison et de classification selon d'autres critères mesurables que la quantité (longueur, poids)</v>
      </c>
      <c r="L16" s="48" t="s">
        <v>1246</v>
      </c>
      <c r="M16" s="86"/>
    </row>
    <row r="17" spans="1:13" s="87" customFormat="1" ht="58" x14ac:dyDescent="0.35">
      <c r="A17" s="48" t="s">
        <v>77</v>
      </c>
      <c r="B17" s="85" t="s">
        <v>671</v>
      </c>
      <c r="C17" s="48" t="str">
        <f>VLOOKUP($B17,Leçons!$B:C,2,0)</f>
        <v>Comparaison / Classification</v>
      </c>
      <c r="D17" s="48" t="s">
        <v>628</v>
      </c>
      <c r="E17" s="48">
        <v>2</v>
      </c>
      <c r="F17" s="48" t="str">
        <f t="shared" si="0"/>
        <v>CP-CC-P-2</v>
      </c>
      <c r="G17" s="48" t="s">
        <v>1242</v>
      </c>
      <c r="H17" s="85" t="s">
        <v>952</v>
      </c>
      <c r="I17" s="85" t="str">
        <f t="shared" si="1"/>
        <v>CP-CC-P-2-Q1</v>
      </c>
      <c r="J17" s="48" t="str">
        <f>VLOOKUP(F17,'Activités par classe-leçon-nat'!G:H,2,0)</f>
        <v>Transfert de la comparaison/classification : apprendre à comparer et à classer les ensembles par la quantité (nombre d'éléments), par taille (longueur)</v>
      </c>
      <c r="K17" s="16" t="str">
        <f>VLOOKUP($F17,'Activités par classe-leçon-nat'!G:J,3,0)</f>
        <v>L'enfant doit transposer les compétences de comparaison et de classification selon d'autres critères mesurables que la quantité (longueur, poids)</v>
      </c>
      <c r="L17" s="48" t="s">
        <v>1247</v>
      </c>
      <c r="M17" s="86"/>
    </row>
    <row r="18" spans="1:13" s="87" customFormat="1" ht="58" x14ac:dyDescent="0.35">
      <c r="A18" s="48" t="s">
        <v>77</v>
      </c>
      <c r="B18" s="85" t="s">
        <v>671</v>
      </c>
      <c r="C18" s="48" t="str">
        <f>VLOOKUP($B18,Leçons!$B:C,2,0)</f>
        <v>Comparaison / Classification</v>
      </c>
      <c r="D18" s="48" t="s">
        <v>628</v>
      </c>
      <c r="E18" s="48">
        <v>2</v>
      </c>
      <c r="F18" s="48" t="str">
        <f t="shared" si="0"/>
        <v>CP-CC-P-2</v>
      </c>
      <c r="G18" s="48" t="s">
        <v>1242</v>
      </c>
      <c r="H18" s="85" t="s">
        <v>953</v>
      </c>
      <c r="I18" s="85" t="str">
        <f t="shared" si="1"/>
        <v>CP-CC-P-2-Q2</v>
      </c>
      <c r="J18" s="48" t="str">
        <f>VLOOKUP(F18,'Activités par classe-leçon-nat'!G:H,2,0)</f>
        <v>Transfert de la comparaison/classification : apprendre à comparer et à classer les ensembles par la quantité (nombre d'éléments), par taille (longueur)</v>
      </c>
      <c r="K18" s="16" t="str">
        <f>VLOOKUP($F18,'Activités par classe-leçon-nat'!G:J,3,0)</f>
        <v>L'enfant doit transposer les compétences de comparaison et de classification selon d'autres critères mesurables que la quantité (longueur, poids)</v>
      </c>
      <c r="L18" s="48" t="s">
        <v>1248</v>
      </c>
      <c r="M18" s="86"/>
    </row>
    <row r="19" spans="1:13" s="87" customFormat="1" ht="58" x14ac:dyDescent="0.35">
      <c r="A19" s="48" t="s">
        <v>77</v>
      </c>
      <c r="B19" s="85" t="s">
        <v>671</v>
      </c>
      <c r="C19" s="48" t="str">
        <f>VLOOKUP($B19,Leçons!$B:C,2,0)</f>
        <v>Comparaison / Classification</v>
      </c>
      <c r="D19" s="48" t="s">
        <v>628</v>
      </c>
      <c r="E19" s="48">
        <v>2</v>
      </c>
      <c r="F19" s="48" t="str">
        <f t="shared" si="0"/>
        <v>CP-CC-P-2</v>
      </c>
      <c r="G19" s="48" t="s">
        <v>1242</v>
      </c>
      <c r="H19" s="85" t="s">
        <v>835</v>
      </c>
      <c r="I19" s="85" t="str">
        <f t="shared" si="1"/>
        <v>CP-CC-P-2-T</v>
      </c>
      <c r="J19" s="48" t="str">
        <f>VLOOKUP(F19,'Activités par classe-leçon-nat'!G:H,2,0)</f>
        <v>Transfert de la comparaison/classification : apprendre à comparer et à classer les ensembles par la quantité (nombre d'éléments), par taille (longueur)</v>
      </c>
      <c r="K19" s="16" t="str">
        <f>VLOOKUP($F19,'Activités par classe-leçon-nat'!G:J,3,0)</f>
        <v>L'enfant doit transposer les compétences de comparaison et de classification selon d'autres critères mesurables que la quantité (longueur, poids)</v>
      </c>
      <c r="L19" s="48" t="s">
        <v>1249</v>
      </c>
      <c r="M19" s="86"/>
    </row>
    <row r="20" spans="1:13" s="87" customFormat="1" ht="43.5" x14ac:dyDescent="0.35">
      <c r="A20" s="48" t="s">
        <v>77</v>
      </c>
      <c r="B20" s="85" t="s">
        <v>671</v>
      </c>
      <c r="C20" s="48" t="str">
        <f>VLOOKUP($B20,Leçons!$B:C,2,0)</f>
        <v>Comparaison / Classification</v>
      </c>
      <c r="D20" s="48" t="s">
        <v>628</v>
      </c>
      <c r="E20" s="48">
        <v>3</v>
      </c>
      <c r="F20" s="48" t="str">
        <f t="shared" si="0"/>
        <v>CP-CC-P-3</v>
      </c>
      <c r="G20" s="48" t="s">
        <v>1242</v>
      </c>
      <c r="H20" s="85" t="s">
        <v>735</v>
      </c>
      <c r="I20" s="85" t="str">
        <f t="shared" si="1"/>
        <v>CP-CC-P-3-B1</v>
      </c>
      <c r="J20" s="48" t="str">
        <f>VLOOKUP(F20,'Activités par classe-leçon-nat'!G:H,2,0)</f>
        <v>Transfert de la comparaison/classification : apprendre à comparer et à classer les ensembles par la quantité (nombre d'éléments), par poids</v>
      </c>
      <c r="K20" s="16" t="str">
        <f>VLOOKUP($F20,'Activités par classe-leçon-nat'!G:J,3,0)</f>
        <v>L'enfant doit transposer les compétences de comparaison et de classification selon d'autres critères mesurables que la quantité (longueur, poids)</v>
      </c>
      <c r="L20" s="48" t="s">
        <v>1250</v>
      </c>
      <c r="M20" s="86"/>
    </row>
    <row r="21" spans="1:13" s="87" customFormat="1" ht="43.5" x14ac:dyDescent="0.35">
      <c r="A21" s="48" t="s">
        <v>77</v>
      </c>
      <c r="B21" s="85" t="s">
        <v>671</v>
      </c>
      <c r="C21" s="48" t="str">
        <f>VLOOKUP($B21,Leçons!$B:C,2,0)</f>
        <v>Comparaison / Classification</v>
      </c>
      <c r="D21" s="48" t="s">
        <v>628</v>
      </c>
      <c r="E21" s="48">
        <v>3</v>
      </c>
      <c r="F21" s="48" t="str">
        <f t="shared" si="0"/>
        <v>CP-CC-P-3</v>
      </c>
      <c r="G21" s="48" t="s">
        <v>1242</v>
      </c>
      <c r="H21" s="85" t="s">
        <v>951</v>
      </c>
      <c r="I21" s="85" t="str">
        <f t="shared" si="1"/>
        <v>CP-CC-P-3-B2</v>
      </c>
      <c r="J21" s="48" t="str">
        <f>VLOOKUP(F21,'Activités par classe-leçon-nat'!G:H,2,0)</f>
        <v>Transfert de la comparaison/classification : apprendre à comparer et à classer les ensembles par la quantité (nombre d'éléments), par poids</v>
      </c>
      <c r="K21" s="16" t="str">
        <f>VLOOKUP($F21,'Activités par classe-leçon-nat'!G:J,3,0)</f>
        <v>L'enfant doit transposer les compétences de comparaison et de classification selon d'autres critères mesurables que la quantité (longueur, poids)</v>
      </c>
      <c r="L21" s="48" t="s">
        <v>1251</v>
      </c>
      <c r="M21" s="86"/>
    </row>
    <row r="22" spans="1:13" s="87" customFormat="1" ht="43.5" x14ac:dyDescent="0.35">
      <c r="A22" s="48" t="s">
        <v>77</v>
      </c>
      <c r="B22" s="85" t="s">
        <v>671</v>
      </c>
      <c r="C22" s="48" t="str">
        <f>VLOOKUP($B22,Leçons!$B:C,2,0)</f>
        <v>Comparaison / Classification</v>
      </c>
      <c r="D22" s="48" t="s">
        <v>628</v>
      </c>
      <c r="E22" s="48">
        <v>3</v>
      </c>
      <c r="F22" s="48" t="str">
        <f t="shared" si="0"/>
        <v>CP-CC-P-3</v>
      </c>
      <c r="G22" s="48" t="s">
        <v>1242</v>
      </c>
      <c r="H22" s="85" t="s">
        <v>87</v>
      </c>
      <c r="I22" s="85" t="str">
        <f t="shared" si="1"/>
        <v>CP-CC-P-3-M</v>
      </c>
      <c r="J22" s="48" t="str">
        <f>VLOOKUP(F22,'Activités par classe-leçon-nat'!G:H,2,0)</f>
        <v>Transfert de la comparaison/classification : apprendre à comparer et à classer les ensembles par la quantité (nombre d'éléments), par poids</v>
      </c>
      <c r="K22" s="16" t="str">
        <f>VLOOKUP($F22,'Activités par classe-leçon-nat'!G:J,3,0)</f>
        <v>L'enfant doit transposer les compétences de comparaison et de classification selon d'autres critères mesurables que la quantité (longueur, poids)</v>
      </c>
      <c r="L22" s="48" t="s">
        <v>1252</v>
      </c>
      <c r="M22" s="86"/>
    </row>
    <row r="23" spans="1:13" s="87" customFormat="1" ht="43.5" x14ac:dyDescent="0.35">
      <c r="A23" s="48" t="s">
        <v>77</v>
      </c>
      <c r="B23" s="85" t="s">
        <v>671</v>
      </c>
      <c r="C23" s="48" t="str">
        <f>VLOOKUP($B23,Leçons!$B:C,2,0)</f>
        <v>Comparaison / Classification</v>
      </c>
      <c r="D23" s="48" t="s">
        <v>628</v>
      </c>
      <c r="E23" s="48">
        <v>3</v>
      </c>
      <c r="F23" s="48" t="str">
        <f t="shared" si="0"/>
        <v>CP-CC-P-3</v>
      </c>
      <c r="G23" s="48" t="s">
        <v>1242</v>
      </c>
      <c r="H23" s="85" t="s">
        <v>628</v>
      </c>
      <c r="I23" s="85" t="str">
        <f t="shared" si="1"/>
        <v>CP-CC-P-3-P</v>
      </c>
      <c r="J23" s="48" t="str">
        <f>VLOOKUP(F23,'Activités par classe-leçon-nat'!G:H,2,0)</f>
        <v>Transfert de la comparaison/classification : apprendre à comparer et à classer les ensembles par la quantité (nombre d'éléments), par poids</v>
      </c>
      <c r="K23" s="16" t="str">
        <f>VLOOKUP($F23,'Activités par classe-leçon-nat'!G:J,3,0)</f>
        <v>L'enfant doit transposer les compétences de comparaison et de classification selon d'autres critères mesurables que la quantité (longueur, poids)</v>
      </c>
      <c r="L23" s="48" t="s">
        <v>1253</v>
      </c>
      <c r="M23" s="86"/>
    </row>
    <row r="24" spans="1:13" s="87" customFormat="1" ht="43.5" x14ac:dyDescent="0.35">
      <c r="A24" s="48" t="s">
        <v>77</v>
      </c>
      <c r="B24" s="85" t="s">
        <v>671</v>
      </c>
      <c r="C24" s="48" t="str">
        <f>VLOOKUP($B24,Leçons!$B:C,2,0)</f>
        <v>Comparaison / Classification</v>
      </c>
      <c r="D24" s="48" t="s">
        <v>628</v>
      </c>
      <c r="E24" s="48">
        <v>3</v>
      </c>
      <c r="F24" s="48" t="str">
        <f t="shared" si="0"/>
        <v>CP-CC-P-3</v>
      </c>
      <c r="G24" s="48" t="s">
        <v>1242</v>
      </c>
      <c r="H24" s="85" t="s">
        <v>952</v>
      </c>
      <c r="I24" s="85" t="str">
        <f t="shared" si="1"/>
        <v>CP-CC-P-3-Q1</v>
      </c>
      <c r="J24" s="48" t="str">
        <f>VLOOKUP(F24,'Activités par classe-leçon-nat'!G:H,2,0)</f>
        <v>Transfert de la comparaison/classification : apprendre à comparer et à classer les ensembles par la quantité (nombre d'éléments), par poids</v>
      </c>
      <c r="K24" s="16" t="str">
        <f>VLOOKUP($F24,'Activités par classe-leçon-nat'!G:J,3,0)</f>
        <v>L'enfant doit transposer les compétences de comparaison et de classification selon d'autres critères mesurables que la quantité (longueur, poids)</v>
      </c>
      <c r="L24" s="48" t="s">
        <v>1254</v>
      </c>
      <c r="M24" s="86"/>
    </row>
    <row r="25" spans="1:13" s="6" customFormat="1" ht="43.5" x14ac:dyDescent="0.35">
      <c r="A25" s="48" t="s">
        <v>77</v>
      </c>
      <c r="B25" s="85" t="s">
        <v>671</v>
      </c>
      <c r="C25" s="48" t="str">
        <f>VLOOKUP($B25,Leçons!$B:C,2,0)</f>
        <v>Comparaison / Classification</v>
      </c>
      <c r="D25" s="48" t="s">
        <v>628</v>
      </c>
      <c r="E25" s="48">
        <v>3</v>
      </c>
      <c r="F25" s="48" t="str">
        <f t="shared" si="0"/>
        <v>CP-CC-P-3</v>
      </c>
      <c r="G25" s="48" t="s">
        <v>1242</v>
      </c>
      <c r="H25" s="85" t="s">
        <v>953</v>
      </c>
      <c r="I25" s="85" t="str">
        <f t="shared" si="1"/>
        <v>CP-CC-P-3-Q2</v>
      </c>
      <c r="J25" s="48" t="str">
        <f>VLOOKUP(F25,'Activités par classe-leçon-nat'!G:H,2,0)</f>
        <v>Transfert de la comparaison/classification : apprendre à comparer et à classer les ensembles par la quantité (nombre d'éléments), par poids</v>
      </c>
      <c r="K25" s="16" t="str">
        <f>VLOOKUP($F25,'Activités par classe-leçon-nat'!G:J,3,0)</f>
        <v>L'enfant doit transposer les compétences de comparaison et de classification selon d'autres critères mesurables que la quantité (longueur, poids)</v>
      </c>
      <c r="L25" s="48" t="s">
        <v>1255</v>
      </c>
      <c r="M25" s="86"/>
    </row>
    <row r="26" spans="1:13" s="6" customFormat="1" ht="43.5" x14ac:dyDescent="0.35">
      <c r="A26" s="48" t="s">
        <v>77</v>
      </c>
      <c r="B26" s="85" t="s">
        <v>671</v>
      </c>
      <c r="C26" s="48" t="str">
        <f>VLOOKUP($B26,Leçons!$B:C,2,0)</f>
        <v>Comparaison / Classification</v>
      </c>
      <c r="D26" s="48" t="s">
        <v>628</v>
      </c>
      <c r="E26" s="48">
        <v>3</v>
      </c>
      <c r="F26" s="48" t="str">
        <f t="shared" si="0"/>
        <v>CP-CC-P-3</v>
      </c>
      <c r="G26" s="48" t="s">
        <v>1242</v>
      </c>
      <c r="H26" s="85" t="s">
        <v>835</v>
      </c>
      <c r="I26" s="85" t="str">
        <f t="shared" si="1"/>
        <v>CP-CC-P-3-T</v>
      </c>
      <c r="J26" s="48" t="str">
        <f>VLOOKUP(F26,'Activités par classe-leçon-nat'!G:H,2,0)</f>
        <v>Transfert de la comparaison/classification : apprendre à comparer et à classer les ensembles par la quantité (nombre d'éléments), par poids</v>
      </c>
      <c r="K26" s="16" t="str">
        <f>VLOOKUP($F26,'Activités par classe-leçon-nat'!G:J,3,0)</f>
        <v>L'enfant doit transposer les compétences de comparaison et de classification selon d'autres critères mesurables que la quantité (longueur, poids)</v>
      </c>
      <c r="L26" s="48" t="s">
        <v>1256</v>
      </c>
      <c r="M26" s="86"/>
    </row>
    <row r="27" spans="1:13" s="6" customFormat="1" x14ac:dyDescent="0.35">
      <c r="A27" s="48" t="s">
        <v>77</v>
      </c>
      <c r="B27" s="9" t="s">
        <v>656</v>
      </c>
      <c r="C27" s="15" t="str">
        <f>VLOOKUP($B27,Leçons!$B:C,2,0)</f>
        <v>Comptage / Dénombrement</v>
      </c>
      <c r="D27" s="15" t="s">
        <v>87</v>
      </c>
      <c r="E27" s="15">
        <v>1</v>
      </c>
      <c r="F27" s="48" t="str">
        <f t="shared" si="0"/>
        <v>CP-CD-M-1</v>
      </c>
      <c r="G27" s="15"/>
      <c r="H27" s="7" t="s">
        <v>735</v>
      </c>
      <c r="I27" s="85" t="str">
        <f t="shared" si="1"/>
        <v>CP-CD-M-1-B1</v>
      </c>
      <c r="J27" s="48" t="str">
        <f>VLOOKUP(F27,'Activités par classe-leçon-nat'!G:H,2,0)</f>
        <v>Apprendre à compter sur les doigts</v>
      </c>
      <c r="K27" s="16" t="str">
        <f>VLOOKUP($F27,'Activités par classe-leçon-nat'!G:J,3,0)</f>
        <v>L'enfant doit savoir compter sur ses doigts</v>
      </c>
      <c r="L27" s="16"/>
      <c r="M27" s="24" t="e">
        <f>CONCATENATE("INSERT INTO `Activites` VALUES (",I27,", '",#REF!,"', '",K27,"', '",#REF!,"', '",L27,"');")</f>
        <v>#REF!</v>
      </c>
    </row>
    <row r="28" spans="1:13" s="6" customFormat="1" x14ac:dyDescent="0.35">
      <c r="A28" s="48" t="s">
        <v>77</v>
      </c>
      <c r="B28" s="9" t="s">
        <v>656</v>
      </c>
      <c r="C28" s="15" t="str">
        <f>VLOOKUP($B28,Leçons!$B:C,2,0)</f>
        <v>Comptage / Dénombrement</v>
      </c>
      <c r="D28" s="15" t="s">
        <v>87</v>
      </c>
      <c r="E28" s="15">
        <v>1</v>
      </c>
      <c r="F28" s="48" t="str">
        <f t="shared" si="0"/>
        <v>CP-CD-M-1</v>
      </c>
      <c r="G28" s="15"/>
      <c r="H28" s="7" t="s">
        <v>951</v>
      </c>
      <c r="I28" s="85" t="str">
        <f t="shared" si="1"/>
        <v>CP-CD-M-1-B2</v>
      </c>
      <c r="J28" s="48" t="str">
        <f>VLOOKUP(F28,'Activités par classe-leçon-nat'!G:H,2,0)</f>
        <v>Apprendre à compter sur les doigts</v>
      </c>
      <c r="K28" s="16" t="str">
        <f>VLOOKUP($F28,'Activités par classe-leçon-nat'!G:J,3,0)</f>
        <v>L'enfant doit savoir compter sur ses doigts</v>
      </c>
      <c r="L28" s="16"/>
      <c r="M28" s="24" t="e">
        <f>CONCATENATE("INSERT INTO `Activites` VALUES (",I28,", '",#REF!,"', '",K28,"', '",#REF!,"', '",L28,"');")</f>
        <v>#REF!</v>
      </c>
    </row>
    <row r="29" spans="1:13" s="6" customFormat="1" x14ac:dyDescent="0.35">
      <c r="A29" s="48" t="s">
        <v>77</v>
      </c>
      <c r="B29" s="9" t="s">
        <v>656</v>
      </c>
      <c r="C29" s="15" t="str">
        <f>VLOOKUP($B29,Leçons!$B:C,2,0)</f>
        <v>Comptage / Dénombrement</v>
      </c>
      <c r="D29" s="15" t="s">
        <v>87</v>
      </c>
      <c r="E29" s="15">
        <v>1</v>
      </c>
      <c r="F29" s="48" t="str">
        <f t="shared" si="0"/>
        <v>CP-CD-M-1</v>
      </c>
      <c r="G29" s="15"/>
      <c r="H29" s="7" t="s">
        <v>87</v>
      </c>
      <c r="I29" s="85" t="str">
        <f t="shared" si="1"/>
        <v>CP-CD-M-1-M</v>
      </c>
      <c r="J29" s="48" t="str">
        <f>VLOOKUP(F29,'Activités par classe-leçon-nat'!G:H,2,0)</f>
        <v>Apprendre à compter sur les doigts</v>
      </c>
      <c r="K29" s="16" t="str">
        <f>VLOOKUP($F29,'Activités par classe-leçon-nat'!G:J,3,0)</f>
        <v>L'enfant doit savoir compter sur ses doigts</v>
      </c>
      <c r="L29" s="16"/>
      <c r="M29" s="24"/>
    </row>
    <row r="30" spans="1:13" s="6" customFormat="1" x14ac:dyDescent="0.35">
      <c r="A30" s="48" t="s">
        <v>77</v>
      </c>
      <c r="B30" s="9" t="s">
        <v>656</v>
      </c>
      <c r="C30" s="15" t="str">
        <f>VLOOKUP($B30,Leçons!$B:C,2,0)</f>
        <v>Comptage / Dénombrement</v>
      </c>
      <c r="D30" s="15" t="s">
        <v>87</v>
      </c>
      <c r="E30" s="15">
        <v>1</v>
      </c>
      <c r="F30" s="48" t="str">
        <f t="shared" si="0"/>
        <v>CP-CD-M-1</v>
      </c>
      <c r="G30" s="15"/>
      <c r="H30" s="7" t="s">
        <v>628</v>
      </c>
      <c r="I30" s="85" t="str">
        <f t="shared" si="1"/>
        <v>CP-CD-M-1-P</v>
      </c>
      <c r="J30" s="48" t="str">
        <f>VLOOKUP(F30,'Activités par classe-leçon-nat'!G:H,2,0)</f>
        <v>Apprendre à compter sur les doigts</v>
      </c>
      <c r="K30" s="16" t="str">
        <f>VLOOKUP($F30,'Activités par classe-leçon-nat'!G:J,3,0)</f>
        <v>L'enfant doit savoir compter sur ses doigts</v>
      </c>
      <c r="L30" s="16"/>
      <c r="M30" s="24" t="e">
        <f>CONCATENATE("INSERT INTO `Activites` VALUES (",I30,", '",#REF!,"', '",K30,"', '",#REF!,"', '",L30,"');")</f>
        <v>#REF!</v>
      </c>
    </row>
    <row r="31" spans="1:13" s="6" customFormat="1" x14ac:dyDescent="0.35">
      <c r="A31" s="48" t="s">
        <v>77</v>
      </c>
      <c r="B31" s="9" t="s">
        <v>656</v>
      </c>
      <c r="C31" s="15" t="str">
        <f>VLOOKUP($B31,Leçons!$B:C,2,0)</f>
        <v>Comptage / Dénombrement</v>
      </c>
      <c r="D31" s="15" t="s">
        <v>87</v>
      </c>
      <c r="E31" s="15">
        <v>1</v>
      </c>
      <c r="F31" s="48" t="str">
        <f t="shared" si="0"/>
        <v>CP-CD-M-1</v>
      </c>
      <c r="G31" s="15"/>
      <c r="H31" s="7" t="s">
        <v>952</v>
      </c>
      <c r="I31" s="85" t="str">
        <f t="shared" si="1"/>
        <v>CP-CD-M-1-Q1</v>
      </c>
      <c r="J31" s="48" t="str">
        <f>VLOOKUP(F31,'Activités par classe-leçon-nat'!G:H,2,0)</f>
        <v>Apprendre à compter sur les doigts</v>
      </c>
      <c r="K31" s="16" t="str">
        <f>VLOOKUP($F31,'Activités par classe-leçon-nat'!G:J,3,0)</f>
        <v>L'enfant doit savoir compter sur ses doigts</v>
      </c>
      <c r="L31" s="16"/>
      <c r="M31" s="24" t="e">
        <f>CONCATENATE("INSERT INTO `Activites` VALUES (",I31,", '",#REF!,"', '",K31,"', '",#REF!,"', '",L31,"');")</f>
        <v>#REF!</v>
      </c>
    </row>
    <row r="32" spans="1:13" s="6" customFormat="1" x14ac:dyDescent="0.35">
      <c r="A32" s="48" t="s">
        <v>77</v>
      </c>
      <c r="B32" s="9" t="s">
        <v>656</v>
      </c>
      <c r="C32" s="15" t="str">
        <f>VLOOKUP($B32,Leçons!$B:C,2,0)</f>
        <v>Comptage / Dénombrement</v>
      </c>
      <c r="D32" s="15" t="s">
        <v>87</v>
      </c>
      <c r="E32" s="15">
        <v>1</v>
      </c>
      <c r="F32" s="48" t="str">
        <f t="shared" si="0"/>
        <v>CP-CD-M-1</v>
      </c>
      <c r="G32" s="15"/>
      <c r="H32" s="7" t="s">
        <v>953</v>
      </c>
      <c r="I32" s="85" t="str">
        <f t="shared" si="1"/>
        <v>CP-CD-M-1-Q2</v>
      </c>
      <c r="J32" s="48" t="str">
        <f>VLOOKUP(F32,'Activités par classe-leçon-nat'!G:H,2,0)</f>
        <v>Apprendre à compter sur les doigts</v>
      </c>
      <c r="K32" s="16" t="str">
        <f>VLOOKUP($F32,'Activités par classe-leçon-nat'!G:J,3,0)</f>
        <v>L'enfant doit savoir compter sur ses doigts</v>
      </c>
      <c r="L32" s="16"/>
      <c r="M32" s="24" t="e">
        <f>CONCATENATE("INSERT INTO `Activites` VALUES (",I32,", '",#REF!,"', '",K32,"', '",#REF!,"', '",L32,"');")</f>
        <v>#REF!</v>
      </c>
    </row>
    <row r="33" spans="1:13" s="6" customFormat="1" x14ac:dyDescent="0.35">
      <c r="A33" s="48" t="s">
        <v>77</v>
      </c>
      <c r="B33" s="9" t="s">
        <v>656</v>
      </c>
      <c r="C33" s="15" t="str">
        <f>VLOOKUP($B33,Leçons!$B:C,2,0)</f>
        <v>Comptage / Dénombrement</v>
      </c>
      <c r="D33" s="15" t="s">
        <v>87</v>
      </c>
      <c r="E33" s="15">
        <v>1</v>
      </c>
      <c r="F33" s="48" t="str">
        <f t="shared" si="0"/>
        <v>CP-CD-M-1</v>
      </c>
      <c r="G33" s="15"/>
      <c r="H33" s="7" t="s">
        <v>835</v>
      </c>
      <c r="I33" s="85" t="str">
        <f t="shared" si="1"/>
        <v>CP-CD-M-1-T</v>
      </c>
      <c r="J33" s="48" t="str">
        <f>VLOOKUP(F33,'Activités par classe-leçon-nat'!G:H,2,0)</f>
        <v>Apprendre à compter sur les doigts</v>
      </c>
      <c r="K33" s="16" t="str">
        <f>VLOOKUP($F33,'Activités par classe-leçon-nat'!G:J,3,0)</f>
        <v>L'enfant doit savoir compter sur ses doigts</v>
      </c>
      <c r="L33" s="15"/>
      <c r="M33" s="24"/>
    </row>
    <row r="34" spans="1:13" s="6" customFormat="1" x14ac:dyDescent="0.35">
      <c r="A34" s="48" t="s">
        <v>77</v>
      </c>
      <c r="B34" s="85" t="s">
        <v>716</v>
      </c>
      <c r="C34" s="48" t="str">
        <f>VLOOKUP($B34,Leçons!$B:C,2,0)</f>
        <v>Déchiffrage / Lecture</v>
      </c>
      <c r="D34" s="48"/>
      <c r="E34" s="48"/>
      <c r="F34" s="48" t="str">
        <f t="shared" ref="F34:F65" si="2">CONCATENATE(A34,"-",B34,"-",D34,"-",E34)</f>
        <v>CP-DL--</v>
      </c>
      <c r="G34" s="48"/>
      <c r="H34" s="85" t="s">
        <v>835</v>
      </c>
      <c r="I34" s="85" t="str">
        <f t="shared" ref="I34:I65" si="3">CONCATENATE(F34,"-",H34)</f>
        <v>CP-DL---T</v>
      </c>
      <c r="J34" s="48" t="e">
        <f>VLOOKUP(F34,'Activités par classe-leçon-nat'!G:H,2,0)</f>
        <v>#N/A</v>
      </c>
      <c r="K34" s="48" t="e">
        <f>VLOOKUP($F34,'Activités par classe-leçon-nat'!G:J,3,0)</f>
        <v>#N/A</v>
      </c>
      <c r="L34" s="48" t="s">
        <v>1257</v>
      </c>
      <c r="M34" s="86"/>
    </row>
    <row r="35" spans="1:13" s="6" customFormat="1" x14ac:dyDescent="0.35">
      <c r="A35" s="48" t="s">
        <v>77</v>
      </c>
      <c r="B35" s="85" t="s">
        <v>716</v>
      </c>
      <c r="C35" s="48" t="str">
        <f>VLOOKUP($B35,Leçons!$B:C,2,0)</f>
        <v>Déchiffrage / Lecture</v>
      </c>
      <c r="D35" s="48" t="s">
        <v>637</v>
      </c>
      <c r="E35" s="48"/>
      <c r="F35" s="48" t="str">
        <f t="shared" si="2"/>
        <v>CP-DL-I-</v>
      </c>
      <c r="G35" s="48"/>
      <c r="H35" s="85" t="s">
        <v>735</v>
      </c>
      <c r="I35" s="85" t="str">
        <f t="shared" si="3"/>
        <v>CP-DL-I--B1</v>
      </c>
      <c r="J35" s="48" t="e">
        <f>VLOOKUP(F35,'Activités par classe-leçon-nat'!G:H,2,0)</f>
        <v>#N/A</v>
      </c>
      <c r="K35" s="48" t="e">
        <f>VLOOKUP($F35,'Activités par classe-leçon-nat'!G:J,3,0)</f>
        <v>#N/A</v>
      </c>
      <c r="L35" s="48" t="s">
        <v>1021</v>
      </c>
      <c r="M35" s="86"/>
    </row>
    <row r="36" spans="1:13" s="6" customFormat="1" x14ac:dyDescent="0.35">
      <c r="A36" s="48" t="s">
        <v>77</v>
      </c>
      <c r="B36" s="85" t="s">
        <v>716</v>
      </c>
      <c r="C36" s="48" t="str">
        <f>VLOOKUP($B36,Leçons!$B:C,2,0)</f>
        <v>Déchiffrage / Lecture</v>
      </c>
      <c r="D36" s="48" t="s">
        <v>637</v>
      </c>
      <c r="E36" s="48"/>
      <c r="F36" s="48" t="str">
        <f t="shared" si="2"/>
        <v>CP-DL-I-</v>
      </c>
      <c r="G36" s="48"/>
      <c r="H36" s="85" t="s">
        <v>951</v>
      </c>
      <c r="I36" s="85" t="str">
        <f t="shared" si="3"/>
        <v>CP-DL-I--B2</v>
      </c>
      <c r="J36" s="48" t="e">
        <f>VLOOKUP(F36,'Activités par classe-leçon-nat'!G:H,2,0)</f>
        <v>#N/A</v>
      </c>
      <c r="K36" s="48" t="e">
        <f>VLOOKUP($F36,'Activités par classe-leçon-nat'!G:J,3,0)</f>
        <v>#N/A</v>
      </c>
      <c r="L36" s="48" t="s">
        <v>1021</v>
      </c>
      <c r="M36" s="86"/>
    </row>
    <row r="37" spans="1:13" s="6" customFormat="1" x14ac:dyDescent="0.35">
      <c r="A37" s="48" t="s">
        <v>77</v>
      </c>
      <c r="B37" s="85" t="s">
        <v>716</v>
      </c>
      <c r="C37" s="48" t="str">
        <f>VLOOKUP($B37,Leçons!$B:C,2,0)</f>
        <v>Déchiffrage / Lecture</v>
      </c>
      <c r="D37" s="48" t="s">
        <v>637</v>
      </c>
      <c r="E37" s="48"/>
      <c r="F37" s="48" t="str">
        <f t="shared" si="2"/>
        <v>CP-DL-I-</v>
      </c>
      <c r="G37" s="48"/>
      <c r="H37" s="85" t="s">
        <v>87</v>
      </c>
      <c r="I37" s="85" t="str">
        <f t="shared" si="3"/>
        <v>CP-DL-I--M</v>
      </c>
      <c r="J37" s="48" t="e">
        <f>VLOOKUP(F37,'Activités par classe-leçon-nat'!G:H,2,0)</f>
        <v>#N/A</v>
      </c>
      <c r="K37" s="48" t="e">
        <f>VLOOKUP($F37,'Activités par classe-leçon-nat'!G:J,3,0)</f>
        <v>#N/A</v>
      </c>
      <c r="L37" s="48" t="s">
        <v>1024</v>
      </c>
      <c r="M37" s="86"/>
    </row>
    <row r="38" spans="1:13" s="6" customFormat="1" x14ac:dyDescent="0.35">
      <c r="A38" s="48" t="s">
        <v>77</v>
      </c>
      <c r="B38" s="85" t="s">
        <v>716</v>
      </c>
      <c r="C38" s="48" t="str">
        <f>VLOOKUP($B38,Leçons!$B:C,2,0)</f>
        <v>Déchiffrage / Lecture</v>
      </c>
      <c r="D38" s="48" t="s">
        <v>637</v>
      </c>
      <c r="E38" s="48"/>
      <c r="F38" s="48" t="str">
        <f t="shared" si="2"/>
        <v>CP-DL-I-</v>
      </c>
      <c r="G38" s="48"/>
      <c r="H38" s="85" t="s">
        <v>628</v>
      </c>
      <c r="I38" s="85" t="str">
        <f t="shared" si="3"/>
        <v>CP-DL-I--P</v>
      </c>
      <c r="J38" s="48" t="e">
        <f>VLOOKUP(F38,'Activités par classe-leçon-nat'!G:H,2,0)</f>
        <v>#N/A</v>
      </c>
      <c r="K38" s="48" t="e">
        <f>VLOOKUP($F38,'Activités par classe-leçon-nat'!G:J,3,0)</f>
        <v>#N/A</v>
      </c>
      <c r="L38" s="48" t="s">
        <v>1025</v>
      </c>
      <c r="M38" s="86"/>
    </row>
    <row r="39" spans="1:13" s="6" customFormat="1" x14ac:dyDescent="0.35">
      <c r="A39" s="48" t="s">
        <v>77</v>
      </c>
      <c r="B39" s="85" t="s">
        <v>716</v>
      </c>
      <c r="C39" s="48" t="str">
        <f>VLOOKUP($B39,Leçons!$B:C,2,0)</f>
        <v>Déchiffrage / Lecture</v>
      </c>
      <c r="D39" s="48" t="s">
        <v>637</v>
      </c>
      <c r="E39" s="48"/>
      <c r="F39" s="48" t="str">
        <f t="shared" si="2"/>
        <v>CP-DL-I-</v>
      </c>
      <c r="G39" s="48"/>
      <c r="H39" s="85" t="s">
        <v>952</v>
      </c>
      <c r="I39" s="85" t="str">
        <f t="shared" si="3"/>
        <v>CP-DL-I--Q1</v>
      </c>
      <c r="J39" s="48" t="e">
        <f>VLOOKUP(F39,'Activités par classe-leçon-nat'!G:H,2,0)</f>
        <v>#N/A</v>
      </c>
      <c r="K39" s="48" t="e">
        <f>VLOOKUP($F39,'Activités par classe-leçon-nat'!G:J,3,0)</f>
        <v>#N/A</v>
      </c>
      <c r="L39" s="48" t="s">
        <v>1022</v>
      </c>
      <c r="M39" s="86"/>
    </row>
    <row r="40" spans="1:13" s="6" customFormat="1" x14ac:dyDescent="0.35">
      <c r="A40" s="48" t="s">
        <v>77</v>
      </c>
      <c r="B40" s="85" t="s">
        <v>716</v>
      </c>
      <c r="C40" s="48" t="str">
        <f>VLOOKUP($B40,Leçons!$B:C,2,0)</f>
        <v>Déchiffrage / Lecture</v>
      </c>
      <c r="D40" s="48" t="s">
        <v>637</v>
      </c>
      <c r="E40" s="48"/>
      <c r="F40" s="48" t="str">
        <f t="shared" si="2"/>
        <v>CP-DL-I-</v>
      </c>
      <c r="G40" s="48"/>
      <c r="H40" s="85" t="s">
        <v>953</v>
      </c>
      <c r="I40" s="85" t="str">
        <f t="shared" si="3"/>
        <v>CP-DL-I--Q2</v>
      </c>
      <c r="J40" s="48" t="e">
        <f>VLOOKUP(F40,'Activités par classe-leçon-nat'!G:H,2,0)</f>
        <v>#N/A</v>
      </c>
      <c r="K40" s="48" t="e">
        <f>VLOOKUP($F40,'Activités par classe-leçon-nat'!G:J,3,0)</f>
        <v>#N/A</v>
      </c>
      <c r="L40" s="48" t="s">
        <v>1023</v>
      </c>
      <c r="M40" s="86"/>
    </row>
    <row r="41" spans="1:13" s="6" customFormat="1" x14ac:dyDescent="0.35">
      <c r="A41" s="48" t="s">
        <v>77</v>
      </c>
      <c r="B41" s="85" t="s">
        <v>716</v>
      </c>
      <c r="C41" s="48" t="str">
        <f>VLOOKUP($B41,Leçons!$B:C,2,0)</f>
        <v>Déchiffrage / Lecture</v>
      </c>
      <c r="D41" s="48" t="s">
        <v>637</v>
      </c>
      <c r="E41" s="48"/>
      <c r="F41" s="48" t="str">
        <f t="shared" si="2"/>
        <v>CP-DL-I-</v>
      </c>
      <c r="G41" s="48"/>
      <c r="H41" s="85" t="s">
        <v>835</v>
      </c>
      <c r="I41" s="85" t="str">
        <f t="shared" si="3"/>
        <v>CP-DL-I--T</v>
      </c>
      <c r="J41" s="48" t="e">
        <f>VLOOKUP(F41,'Activités par classe-leçon-nat'!G:H,2,0)</f>
        <v>#N/A</v>
      </c>
      <c r="K41" s="48" t="e">
        <f>VLOOKUP($F41,'Activités par classe-leçon-nat'!G:J,3,0)</f>
        <v>#N/A</v>
      </c>
      <c r="L41" s="48" t="s">
        <v>1257</v>
      </c>
      <c r="M41" s="86"/>
    </row>
    <row r="42" spans="1:13" s="6" customFormat="1" ht="29" x14ac:dyDescent="0.35">
      <c r="A42" s="48" t="s">
        <v>77</v>
      </c>
      <c r="B42" s="85" t="s">
        <v>716</v>
      </c>
      <c r="C42" s="48" t="str">
        <f>VLOOKUP($B42,Leçons!$B:C,2,0)</f>
        <v>Déchiffrage / Lecture</v>
      </c>
      <c r="D42" s="48" t="s">
        <v>637</v>
      </c>
      <c r="E42" s="48">
        <v>1</v>
      </c>
      <c r="F42" s="48" t="str">
        <f t="shared" si="2"/>
        <v>CP-DL-I-1</v>
      </c>
      <c r="G42" s="48"/>
      <c r="H42" s="85" t="s">
        <v>735</v>
      </c>
      <c r="I42" s="85" t="str">
        <f t="shared" si="3"/>
        <v>CP-DL-I-1-B1</v>
      </c>
      <c r="J42" s="48" t="str">
        <f>VLOOKUP(F42,'Activités par classe-leçon-nat'!G:H,2,0)</f>
        <v>Apprendre à déchiffrer les symboles numériques (points, traits)</v>
      </c>
      <c r="K42" s="48" t="str">
        <f>VLOOKUP($F42,'Activités par classe-leçon-nat'!G:J,3,0)</f>
        <v>L'enfant doit savoir déchiffrer les symboles numériques (points, traits)</v>
      </c>
      <c r="L42" s="48" t="s">
        <v>1020</v>
      </c>
      <c r="M42" s="86"/>
    </row>
    <row r="43" spans="1:13" s="6" customFormat="1" ht="29" x14ac:dyDescent="0.35">
      <c r="A43" s="48" t="s">
        <v>77</v>
      </c>
      <c r="B43" s="7" t="s">
        <v>716</v>
      </c>
      <c r="C43" s="15" t="str">
        <f>VLOOKUP($B43,Leçons!$B:C,2,0)</f>
        <v>Déchiffrage / Lecture</v>
      </c>
      <c r="D43" s="15" t="s">
        <v>628</v>
      </c>
      <c r="E43" s="15">
        <v>1</v>
      </c>
      <c r="F43" s="48" t="str">
        <f t="shared" si="2"/>
        <v>CP-DL-P-1</v>
      </c>
      <c r="G43" s="15"/>
      <c r="H43" s="7"/>
      <c r="I43" s="85" t="str">
        <f t="shared" si="3"/>
        <v>CP-DL-P-1-</v>
      </c>
      <c r="J43" s="48" t="str">
        <f>VLOOKUP(F43,'Activités par classe-leçon-nat'!G:H,2,0)</f>
        <v>Transfert des concepts de symboles numériques : comptage par traits (score sportif)</v>
      </c>
      <c r="K43" s="16" t="str">
        <f>VLOOKUP($F43,'Activités par classe-leçon-nat'!G:J,3,0)</f>
        <v>L'enfant doit savoir transposer avec d'autres supports (comptage par traits)</v>
      </c>
      <c r="L43" s="15"/>
      <c r="M43" s="24"/>
    </row>
    <row r="44" spans="1:13" s="6" customFormat="1" x14ac:dyDescent="0.35">
      <c r="A44" s="48" t="s">
        <v>77</v>
      </c>
      <c r="B44" s="85" t="s">
        <v>767</v>
      </c>
      <c r="C44" s="48" t="str">
        <f>VLOOKUP($B44,Leçons!$B:C,2,0)</f>
        <v>Formes 2D</v>
      </c>
      <c r="D44" s="48" t="s">
        <v>640</v>
      </c>
      <c r="E44" s="48">
        <v>1</v>
      </c>
      <c r="F44" s="48" t="str">
        <f t="shared" si="2"/>
        <v>CP-FO2-F-1</v>
      </c>
      <c r="G44" s="48"/>
      <c r="H44" s="85" t="s">
        <v>735</v>
      </c>
      <c r="I44" s="85" t="str">
        <f t="shared" si="3"/>
        <v>CP-FO2-F-1-B1</v>
      </c>
      <c r="J44" s="48" t="e">
        <f>VLOOKUP(F44,'Activités par classe-leçon-nat'!G:H,2,0)</f>
        <v>#N/A</v>
      </c>
      <c r="K44" s="16" t="e">
        <f>VLOOKUP($F44,'Activités par classe-leçon-nat'!G:J,3,0)</f>
        <v>#N/A</v>
      </c>
      <c r="L44" s="48" t="s">
        <v>1258</v>
      </c>
      <c r="M44" s="24"/>
    </row>
    <row r="45" spans="1:13" s="6" customFormat="1" x14ac:dyDescent="0.35">
      <c r="A45" s="48" t="s">
        <v>77</v>
      </c>
      <c r="B45" s="85" t="s">
        <v>767</v>
      </c>
      <c r="C45" s="48" t="str">
        <f>VLOOKUP($B45,Leçons!$B:C,2,0)</f>
        <v>Formes 2D</v>
      </c>
      <c r="D45" s="48" t="s">
        <v>640</v>
      </c>
      <c r="E45" s="48">
        <v>1</v>
      </c>
      <c r="F45" s="48" t="str">
        <f t="shared" si="2"/>
        <v>CP-FO2-F-1</v>
      </c>
      <c r="G45" s="48"/>
      <c r="H45" s="85" t="s">
        <v>735</v>
      </c>
      <c r="I45" s="85" t="str">
        <f t="shared" si="3"/>
        <v>CP-FO2-F-1-B1</v>
      </c>
      <c r="J45" s="48" t="e">
        <f>VLOOKUP(F45,'Activités par classe-leçon-nat'!G:H,2,0)</f>
        <v>#N/A</v>
      </c>
      <c r="K45" s="16" t="e">
        <f>VLOOKUP($F45,'Activités par classe-leçon-nat'!G:J,3,0)</f>
        <v>#N/A</v>
      </c>
      <c r="L45" s="48" t="s">
        <v>1259</v>
      </c>
      <c r="M45" s="24"/>
    </row>
    <row r="46" spans="1:13" s="6" customFormat="1" x14ac:dyDescent="0.35">
      <c r="A46" s="48" t="s">
        <v>77</v>
      </c>
      <c r="B46" s="85" t="s">
        <v>767</v>
      </c>
      <c r="C46" s="48" t="str">
        <f>VLOOKUP($B46,Leçons!$B:C,2,0)</f>
        <v>Formes 2D</v>
      </c>
      <c r="D46" s="48" t="s">
        <v>640</v>
      </c>
      <c r="E46" s="48">
        <v>1</v>
      </c>
      <c r="F46" s="48" t="str">
        <f t="shared" si="2"/>
        <v>CP-FO2-F-1</v>
      </c>
      <c r="G46" s="48"/>
      <c r="H46" s="85" t="s">
        <v>735</v>
      </c>
      <c r="I46" s="85" t="str">
        <f t="shared" si="3"/>
        <v>CP-FO2-F-1-B1</v>
      </c>
      <c r="J46" s="48" t="e">
        <f>VLOOKUP(F46,'Activités par classe-leçon-nat'!G:H,2,0)</f>
        <v>#N/A</v>
      </c>
      <c r="K46" s="16" t="e">
        <f>VLOOKUP($F46,'Activités par classe-leçon-nat'!G:J,3,0)</f>
        <v>#N/A</v>
      </c>
      <c r="L46" s="48" t="s">
        <v>1260</v>
      </c>
      <c r="M46" s="24"/>
    </row>
    <row r="47" spans="1:13" s="6" customFormat="1" x14ac:dyDescent="0.35">
      <c r="A47" s="48" t="s">
        <v>77</v>
      </c>
      <c r="B47" s="85" t="s">
        <v>767</v>
      </c>
      <c r="C47" s="48" t="str">
        <f>VLOOKUP($B47,Leçons!$B:C,2,0)</f>
        <v>Formes 2D</v>
      </c>
      <c r="D47" s="48" t="s">
        <v>640</v>
      </c>
      <c r="E47" s="48">
        <v>1</v>
      </c>
      <c r="F47" s="48" t="str">
        <f t="shared" si="2"/>
        <v>CP-FO2-F-1</v>
      </c>
      <c r="G47" s="48"/>
      <c r="H47" s="85" t="s">
        <v>735</v>
      </c>
      <c r="I47" s="85" t="str">
        <f t="shared" si="3"/>
        <v>CP-FO2-F-1-B1</v>
      </c>
      <c r="J47" s="48" t="e">
        <f>VLOOKUP(F47,'Activités par classe-leçon-nat'!G:H,2,0)</f>
        <v>#N/A</v>
      </c>
      <c r="K47" s="16" t="e">
        <f>VLOOKUP($F47,'Activités par classe-leçon-nat'!G:J,3,0)</f>
        <v>#N/A</v>
      </c>
      <c r="L47" s="48" t="s">
        <v>1261</v>
      </c>
      <c r="M47" s="24"/>
    </row>
    <row r="48" spans="1:13" s="6" customFormat="1" x14ac:dyDescent="0.35">
      <c r="A48" s="48" t="s">
        <v>77</v>
      </c>
      <c r="B48" s="85" t="s">
        <v>767</v>
      </c>
      <c r="C48" s="48" t="str">
        <f>VLOOKUP($B48,Leçons!$B:C,2,0)</f>
        <v>Formes 2D</v>
      </c>
      <c r="D48" s="48" t="s">
        <v>640</v>
      </c>
      <c r="E48" s="48">
        <v>1</v>
      </c>
      <c r="F48" s="48" t="str">
        <f t="shared" si="2"/>
        <v>CP-FO2-F-1</v>
      </c>
      <c r="G48" s="48"/>
      <c r="H48" s="85" t="s">
        <v>735</v>
      </c>
      <c r="I48" s="85" t="str">
        <f t="shared" si="3"/>
        <v>CP-FO2-F-1-B1</v>
      </c>
      <c r="J48" s="48" t="e">
        <f>VLOOKUP(F48,'Activités par classe-leçon-nat'!G:H,2,0)</f>
        <v>#N/A</v>
      </c>
      <c r="K48" s="16" t="e">
        <f>VLOOKUP($F48,'Activités par classe-leçon-nat'!G:J,3,0)</f>
        <v>#N/A</v>
      </c>
      <c r="L48" s="48" t="s">
        <v>1262</v>
      </c>
      <c r="M48" s="24"/>
    </row>
    <row r="49" spans="1:13" s="6" customFormat="1" x14ac:dyDescent="0.35">
      <c r="A49" s="48" t="s">
        <v>77</v>
      </c>
      <c r="B49" s="85" t="s">
        <v>767</v>
      </c>
      <c r="C49" s="48" t="str">
        <f>VLOOKUP($B49,Leçons!$B:C,2,0)</f>
        <v>Formes 2D</v>
      </c>
      <c r="D49" s="48" t="s">
        <v>640</v>
      </c>
      <c r="E49" s="48">
        <v>1</v>
      </c>
      <c r="F49" s="48" t="str">
        <f t="shared" si="2"/>
        <v>CP-FO2-F-1</v>
      </c>
      <c r="G49" s="48"/>
      <c r="H49" s="85" t="s">
        <v>735</v>
      </c>
      <c r="I49" s="85" t="str">
        <f t="shared" si="3"/>
        <v>CP-FO2-F-1-B1</v>
      </c>
      <c r="J49" s="48" t="e">
        <f>VLOOKUP(F49,'Activités par classe-leçon-nat'!G:H,2,0)</f>
        <v>#N/A</v>
      </c>
      <c r="K49" s="16" t="e">
        <f>VLOOKUP($F49,'Activités par classe-leçon-nat'!G:J,3,0)</f>
        <v>#N/A</v>
      </c>
      <c r="L49" s="48" t="s">
        <v>1263</v>
      </c>
      <c r="M49" s="24"/>
    </row>
    <row r="50" spans="1:13" s="6" customFormat="1" x14ac:dyDescent="0.35">
      <c r="A50" s="48" t="s">
        <v>77</v>
      </c>
      <c r="B50" s="85" t="s">
        <v>767</v>
      </c>
      <c r="C50" s="48" t="str">
        <f>VLOOKUP($B50,Leçons!$B:C,2,0)</f>
        <v>Formes 2D</v>
      </c>
      <c r="D50" s="48" t="s">
        <v>640</v>
      </c>
      <c r="E50" s="48">
        <v>1</v>
      </c>
      <c r="F50" s="48" t="str">
        <f t="shared" si="2"/>
        <v>CP-FO2-F-1</v>
      </c>
      <c r="G50" s="48"/>
      <c r="H50" s="85" t="s">
        <v>735</v>
      </c>
      <c r="I50" s="85" t="str">
        <f t="shared" si="3"/>
        <v>CP-FO2-F-1-B1</v>
      </c>
      <c r="J50" s="48" t="e">
        <f>VLOOKUP(F50,'Activités par classe-leçon-nat'!G:H,2,0)</f>
        <v>#N/A</v>
      </c>
      <c r="K50" s="16" t="e">
        <f>VLOOKUP($F50,'Activités par classe-leçon-nat'!G:J,3,0)</f>
        <v>#N/A</v>
      </c>
      <c r="L50" s="48" t="s">
        <v>1264</v>
      </c>
      <c r="M50" s="24"/>
    </row>
    <row r="51" spans="1:13" s="6" customFormat="1" x14ac:dyDescent="0.35">
      <c r="A51" s="48" t="s">
        <v>77</v>
      </c>
      <c r="B51" s="85" t="s">
        <v>767</v>
      </c>
      <c r="C51" s="48" t="str">
        <f>VLOOKUP($B51,Leçons!$B:C,2,0)</f>
        <v>Formes 2D</v>
      </c>
      <c r="D51" s="48" t="s">
        <v>640</v>
      </c>
      <c r="E51" s="48">
        <v>1</v>
      </c>
      <c r="F51" s="48" t="str">
        <f t="shared" si="2"/>
        <v>CP-FO2-F-1</v>
      </c>
      <c r="G51" s="48"/>
      <c r="H51" s="85" t="s">
        <v>735</v>
      </c>
      <c r="I51" s="85" t="str">
        <f t="shared" si="3"/>
        <v>CP-FO2-F-1-B1</v>
      </c>
      <c r="J51" s="48" t="e">
        <f>VLOOKUP(F51,'Activités par classe-leçon-nat'!G:H,2,0)</f>
        <v>#N/A</v>
      </c>
      <c r="K51" s="16" t="e">
        <f>VLOOKUP($F51,'Activités par classe-leçon-nat'!G:J,3,0)</f>
        <v>#N/A</v>
      </c>
      <c r="L51" s="48" t="s">
        <v>1265</v>
      </c>
      <c r="M51" s="24"/>
    </row>
    <row r="52" spans="1:13" s="6" customFormat="1" x14ac:dyDescent="0.35">
      <c r="A52" s="48" t="s">
        <v>77</v>
      </c>
      <c r="B52" s="85" t="s">
        <v>767</v>
      </c>
      <c r="C52" s="48" t="str">
        <f>VLOOKUP($B52,Leçons!$B:C,2,0)</f>
        <v>Formes 2D</v>
      </c>
      <c r="D52" s="48" t="s">
        <v>640</v>
      </c>
      <c r="E52" s="48">
        <v>1</v>
      </c>
      <c r="F52" s="48" t="str">
        <f t="shared" si="2"/>
        <v>CP-FO2-F-1</v>
      </c>
      <c r="G52" s="48"/>
      <c r="H52" s="85" t="s">
        <v>735</v>
      </c>
      <c r="I52" s="85" t="str">
        <f t="shared" si="3"/>
        <v>CP-FO2-F-1-B1</v>
      </c>
      <c r="J52" s="48" t="e">
        <f>VLOOKUP(F52,'Activités par classe-leçon-nat'!G:H,2,0)</f>
        <v>#N/A</v>
      </c>
      <c r="K52" s="16" t="e">
        <f>VLOOKUP($F52,'Activités par classe-leçon-nat'!G:J,3,0)</f>
        <v>#N/A</v>
      </c>
      <c r="L52" s="48" t="s">
        <v>1266</v>
      </c>
      <c r="M52" s="24"/>
    </row>
    <row r="53" spans="1:13" s="6" customFormat="1" x14ac:dyDescent="0.35">
      <c r="A53" s="48" t="s">
        <v>77</v>
      </c>
      <c r="B53" s="85" t="s">
        <v>767</v>
      </c>
      <c r="C53" s="48" t="str">
        <f>VLOOKUP($B53,Leçons!$B:C,2,0)</f>
        <v>Formes 2D</v>
      </c>
      <c r="D53" s="48" t="s">
        <v>640</v>
      </c>
      <c r="E53" s="48">
        <v>1</v>
      </c>
      <c r="F53" s="48" t="str">
        <f t="shared" si="2"/>
        <v>CP-FO2-F-1</v>
      </c>
      <c r="G53" s="48"/>
      <c r="H53" s="85" t="s">
        <v>735</v>
      </c>
      <c r="I53" s="85" t="str">
        <f t="shared" si="3"/>
        <v>CP-FO2-F-1-B1</v>
      </c>
      <c r="J53" s="48" t="e">
        <f>VLOOKUP(F53,'Activités par classe-leçon-nat'!G:H,2,0)</f>
        <v>#N/A</v>
      </c>
      <c r="K53" s="16" t="e">
        <f>VLOOKUP($F53,'Activités par classe-leçon-nat'!G:J,3,0)</f>
        <v>#N/A</v>
      </c>
      <c r="L53" s="48" t="s">
        <v>1267</v>
      </c>
      <c r="M53" s="24"/>
    </row>
    <row r="54" spans="1:13" s="6" customFormat="1" x14ac:dyDescent="0.35">
      <c r="A54" s="48" t="s">
        <v>77</v>
      </c>
      <c r="B54" s="85" t="s">
        <v>767</v>
      </c>
      <c r="C54" s="48" t="str">
        <f>VLOOKUP($B54,Leçons!$B:C,2,0)</f>
        <v>Formes 2D</v>
      </c>
      <c r="D54" s="48" t="s">
        <v>640</v>
      </c>
      <c r="E54" s="48">
        <v>1</v>
      </c>
      <c r="F54" s="48" t="str">
        <f t="shared" si="2"/>
        <v>CP-FO2-F-1</v>
      </c>
      <c r="G54" s="48"/>
      <c r="H54" s="85" t="s">
        <v>735</v>
      </c>
      <c r="I54" s="85" t="str">
        <f t="shared" si="3"/>
        <v>CP-FO2-F-1-B1</v>
      </c>
      <c r="J54" s="48" t="e">
        <f>VLOOKUP(F54,'Activités par classe-leçon-nat'!G:H,2,0)</f>
        <v>#N/A</v>
      </c>
      <c r="K54" s="16" t="e">
        <f>VLOOKUP($F54,'Activités par classe-leçon-nat'!G:J,3,0)</f>
        <v>#N/A</v>
      </c>
      <c r="L54" s="48" t="s">
        <v>1268</v>
      </c>
      <c r="M54" s="24"/>
    </row>
    <row r="55" spans="1:13" s="6" customFormat="1" ht="29" x14ac:dyDescent="0.35">
      <c r="A55" s="48" t="s">
        <v>77</v>
      </c>
      <c r="B55" s="85" t="s">
        <v>767</v>
      </c>
      <c r="C55" s="48" t="str">
        <f>VLOOKUP($B55,Leçons!$B:C,2,0)</f>
        <v>Formes 2D</v>
      </c>
      <c r="D55" s="48" t="s">
        <v>640</v>
      </c>
      <c r="E55" s="48">
        <v>1</v>
      </c>
      <c r="F55" s="48" t="str">
        <f t="shared" si="2"/>
        <v>CP-FO2-F-1</v>
      </c>
      <c r="G55" s="48"/>
      <c r="H55" s="85" t="s">
        <v>87</v>
      </c>
      <c r="I55" s="85" t="str">
        <f t="shared" si="3"/>
        <v>CP-FO2-F-1-M</v>
      </c>
      <c r="J55" s="48" t="e">
        <f>VLOOKUP(F55,'Activités par classe-leçon-nat'!G:H,2,0)</f>
        <v>#N/A</v>
      </c>
      <c r="K55" s="16" t="e">
        <f>VLOOKUP($F55,'Activités par classe-leçon-nat'!G:J,3,0)</f>
        <v>#N/A</v>
      </c>
      <c r="L55" s="48" t="s">
        <v>1269</v>
      </c>
      <c r="M55" s="24"/>
    </row>
    <row r="56" spans="1:13" s="6" customFormat="1" x14ac:dyDescent="0.35">
      <c r="A56" s="48" t="s">
        <v>77</v>
      </c>
      <c r="B56" s="85" t="s">
        <v>767</v>
      </c>
      <c r="C56" s="48" t="str">
        <f>VLOOKUP($B56,Leçons!$B:C,2,0)</f>
        <v>Formes 2D</v>
      </c>
      <c r="D56" s="48" t="s">
        <v>640</v>
      </c>
      <c r="E56" s="48">
        <v>1</v>
      </c>
      <c r="F56" s="48" t="str">
        <f t="shared" si="2"/>
        <v>CP-FO2-F-1</v>
      </c>
      <c r="G56" s="48"/>
      <c r="H56" s="85" t="s">
        <v>628</v>
      </c>
      <c r="I56" s="85" t="str">
        <f t="shared" si="3"/>
        <v>CP-FO2-F-1-P</v>
      </c>
      <c r="J56" s="48" t="e">
        <f>VLOOKUP(F56,'Activités par classe-leçon-nat'!G:H,2,0)</f>
        <v>#N/A</v>
      </c>
      <c r="K56" s="16" t="e">
        <f>VLOOKUP($F56,'Activités par classe-leçon-nat'!G:J,3,0)</f>
        <v>#N/A</v>
      </c>
      <c r="L56" s="48" t="s">
        <v>1270</v>
      </c>
      <c r="M56" s="24"/>
    </row>
    <row r="57" spans="1:13" s="6" customFormat="1" x14ac:dyDescent="0.35">
      <c r="A57" s="48" t="s">
        <v>77</v>
      </c>
      <c r="B57" s="85" t="s">
        <v>767</v>
      </c>
      <c r="C57" s="48" t="str">
        <f>VLOOKUP($B57,Leçons!$B:C,2,0)</f>
        <v>Formes 2D</v>
      </c>
      <c r="D57" s="48" t="s">
        <v>640</v>
      </c>
      <c r="E57" s="48">
        <v>1</v>
      </c>
      <c r="F57" s="48" t="str">
        <f t="shared" si="2"/>
        <v>CP-FO2-F-1</v>
      </c>
      <c r="G57" s="48"/>
      <c r="H57" s="85" t="s">
        <v>952</v>
      </c>
      <c r="I57" s="85" t="str">
        <f t="shared" si="3"/>
        <v>CP-FO2-F-1-Q1</v>
      </c>
      <c r="J57" s="48" t="e">
        <f>VLOOKUP(F57,'Activités par classe-leçon-nat'!G:H,2,0)</f>
        <v>#N/A</v>
      </c>
      <c r="K57" s="16" t="e">
        <f>VLOOKUP($F57,'Activités par classe-leçon-nat'!G:J,3,0)</f>
        <v>#N/A</v>
      </c>
      <c r="L57" s="48" t="s">
        <v>1258</v>
      </c>
      <c r="M57" s="24"/>
    </row>
    <row r="58" spans="1:13" s="6" customFormat="1" x14ac:dyDescent="0.35">
      <c r="A58" s="48" t="s">
        <v>77</v>
      </c>
      <c r="B58" s="85" t="s">
        <v>767</v>
      </c>
      <c r="C58" s="48" t="str">
        <f>VLOOKUP($B58,Leçons!$B:C,2,0)</f>
        <v>Formes 2D</v>
      </c>
      <c r="D58" s="48" t="s">
        <v>640</v>
      </c>
      <c r="E58" s="48">
        <v>1</v>
      </c>
      <c r="F58" s="48" t="str">
        <f t="shared" si="2"/>
        <v>CP-FO2-F-1</v>
      </c>
      <c r="G58" s="48"/>
      <c r="H58" s="85" t="s">
        <v>952</v>
      </c>
      <c r="I58" s="85" t="str">
        <f t="shared" si="3"/>
        <v>CP-FO2-F-1-Q1</v>
      </c>
      <c r="J58" s="48" t="e">
        <f>VLOOKUP(F58,'Activités par classe-leçon-nat'!G:H,2,0)</f>
        <v>#N/A</v>
      </c>
      <c r="K58" s="16" t="e">
        <f>VLOOKUP($F58,'Activités par classe-leçon-nat'!G:J,3,0)</f>
        <v>#N/A</v>
      </c>
      <c r="L58" s="48" t="s">
        <v>1259</v>
      </c>
      <c r="M58" s="24"/>
    </row>
    <row r="59" spans="1:13" s="6" customFormat="1" x14ac:dyDescent="0.35">
      <c r="A59" s="48" t="s">
        <v>77</v>
      </c>
      <c r="B59" s="85" t="s">
        <v>767</v>
      </c>
      <c r="C59" s="48" t="str">
        <f>VLOOKUP($B59,Leçons!$B:C,2,0)</f>
        <v>Formes 2D</v>
      </c>
      <c r="D59" s="48" t="s">
        <v>640</v>
      </c>
      <c r="E59" s="48">
        <v>1</v>
      </c>
      <c r="F59" s="48" t="str">
        <f t="shared" si="2"/>
        <v>CP-FO2-F-1</v>
      </c>
      <c r="G59" s="48"/>
      <c r="H59" s="85" t="s">
        <v>952</v>
      </c>
      <c r="I59" s="85" t="str">
        <f t="shared" si="3"/>
        <v>CP-FO2-F-1-Q1</v>
      </c>
      <c r="J59" s="48" t="e">
        <f>VLOOKUP(F59,'Activités par classe-leçon-nat'!G:H,2,0)</f>
        <v>#N/A</v>
      </c>
      <c r="K59" s="16" t="e">
        <f>VLOOKUP($F59,'Activités par classe-leçon-nat'!G:J,3,0)</f>
        <v>#N/A</v>
      </c>
      <c r="L59" s="48" t="s">
        <v>1260</v>
      </c>
      <c r="M59" s="24"/>
    </row>
    <row r="60" spans="1:13" s="6" customFormat="1" x14ac:dyDescent="0.35">
      <c r="A60" s="48" t="s">
        <v>77</v>
      </c>
      <c r="B60" s="85" t="s">
        <v>767</v>
      </c>
      <c r="C60" s="48" t="str">
        <f>VLOOKUP($B60,Leçons!$B:C,2,0)</f>
        <v>Formes 2D</v>
      </c>
      <c r="D60" s="48" t="s">
        <v>640</v>
      </c>
      <c r="E60" s="48">
        <v>1</v>
      </c>
      <c r="F60" s="48" t="str">
        <f t="shared" si="2"/>
        <v>CP-FO2-F-1</v>
      </c>
      <c r="G60" s="48"/>
      <c r="H60" s="85" t="s">
        <v>952</v>
      </c>
      <c r="I60" s="85" t="str">
        <f t="shared" si="3"/>
        <v>CP-FO2-F-1-Q1</v>
      </c>
      <c r="J60" s="48" t="e">
        <f>VLOOKUP(F60,'Activités par classe-leçon-nat'!G:H,2,0)</f>
        <v>#N/A</v>
      </c>
      <c r="K60" s="16" t="e">
        <f>VLOOKUP($F60,'Activités par classe-leçon-nat'!G:J,3,0)</f>
        <v>#N/A</v>
      </c>
      <c r="L60" s="48" t="s">
        <v>1261</v>
      </c>
      <c r="M60" s="24"/>
    </row>
    <row r="61" spans="1:13" s="6" customFormat="1" x14ac:dyDescent="0.35">
      <c r="A61" s="48" t="s">
        <v>77</v>
      </c>
      <c r="B61" s="85" t="s">
        <v>767</v>
      </c>
      <c r="C61" s="48" t="str">
        <f>VLOOKUP($B61,Leçons!$B:C,2,0)</f>
        <v>Formes 2D</v>
      </c>
      <c r="D61" s="48" t="s">
        <v>640</v>
      </c>
      <c r="E61" s="48">
        <v>1</v>
      </c>
      <c r="F61" s="48" t="str">
        <f t="shared" si="2"/>
        <v>CP-FO2-F-1</v>
      </c>
      <c r="G61" s="48"/>
      <c r="H61" s="85" t="s">
        <v>952</v>
      </c>
      <c r="I61" s="85" t="str">
        <f t="shared" si="3"/>
        <v>CP-FO2-F-1-Q1</v>
      </c>
      <c r="J61" s="48" t="e">
        <f>VLOOKUP(F61,'Activités par classe-leçon-nat'!G:H,2,0)</f>
        <v>#N/A</v>
      </c>
      <c r="K61" s="16" t="e">
        <f>VLOOKUP($F61,'Activités par classe-leçon-nat'!G:J,3,0)</f>
        <v>#N/A</v>
      </c>
      <c r="L61" s="48" t="s">
        <v>1262</v>
      </c>
      <c r="M61" s="24"/>
    </row>
    <row r="62" spans="1:13" s="87" customFormat="1" x14ac:dyDescent="0.35">
      <c r="A62" s="48" t="s">
        <v>77</v>
      </c>
      <c r="B62" s="85" t="s">
        <v>767</v>
      </c>
      <c r="C62" s="48" t="str">
        <f>VLOOKUP($B62,Leçons!$B:C,2,0)</f>
        <v>Formes 2D</v>
      </c>
      <c r="D62" s="48" t="s">
        <v>640</v>
      </c>
      <c r="E62" s="48">
        <v>1</v>
      </c>
      <c r="F62" s="48" t="str">
        <f t="shared" si="2"/>
        <v>CP-FO2-F-1</v>
      </c>
      <c r="G62" s="48"/>
      <c r="H62" s="85" t="s">
        <v>952</v>
      </c>
      <c r="I62" s="85" t="str">
        <f t="shared" si="3"/>
        <v>CP-FO2-F-1-Q1</v>
      </c>
      <c r="J62" s="48" t="e">
        <f>VLOOKUP(F62,'Activités par classe-leçon-nat'!G:H,2,0)</f>
        <v>#N/A</v>
      </c>
      <c r="K62" s="16" t="e">
        <f>VLOOKUP($F62,'Activités par classe-leçon-nat'!G:J,3,0)</f>
        <v>#N/A</v>
      </c>
      <c r="L62" s="48" t="s">
        <v>1263</v>
      </c>
      <c r="M62" s="24"/>
    </row>
    <row r="63" spans="1:13" s="87" customFormat="1" x14ac:dyDescent="0.35">
      <c r="A63" s="48" t="s">
        <v>77</v>
      </c>
      <c r="B63" s="85" t="s">
        <v>767</v>
      </c>
      <c r="C63" s="48" t="str">
        <f>VLOOKUP($B63,Leçons!$B:C,2,0)</f>
        <v>Formes 2D</v>
      </c>
      <c r="D63" s="48" t="s">
        <v>640</v>
      </c>
      <c r="E63" s="48">
        <v>1</v>
      </c>
      <c r="F63" s="48" t="str">
        <f t="shared" si="2"/>
        <v>CP-FO2-F-1</v>
      </c>
      <c r="G63" s="48"/>
      <c r="H63" s="85" t="s">
        <v>952</v>
      </c>
      <c r="I63" s="85" t="str">
        <f t="shared" si="3"/>
        <v>CP-FO2-F-1-Q1</v>
      </c>
      <c r="J63" s="48" t="e">
        <f>VLOOKUP(F63,'Activités par classe-leçon-nat'!G:H,2,0)</f>
        <v>#N/A</v>
      </c>
      <c r="K63" s="16" t="e">
        <f>VLOOKUP($F63,'Activités par classe-leçon-nat'!G:J,3,0)</f>
        <v>#N/A</v>
      </c>
      <c r="L63" s="48" t="s">
        <v>1264</v>
      </c>
      <c r="M63" s="24"/>
    </row>
    <row r="64" spans="1:13" s="87" customFormat="1" x14ac:dyDescent="0.35">
      <c r="A64" s="48" t="s">
        <v>77</v>
      </c>
      <c r="B64" s="85" t="s">
        <v>767</v>
      </c>
      <c r="C64" s="48" t="str">
        <f>VLOOKUP($B64,Leçons!$B:C,2,0)</f>
        <v>Formes 2D</v>
      </c>
      <c r="D64" s="48" t="s">
        <v>640</v>
      </c>
      <c r="E64" s="48">
        <v>1</v>
      </c>
      <c r="F64" s="48" t="str">
        <f t="shared" si="2"/>
        <v>CP-FO2-F-1</v>
      </c>
      <c r="G64" s="48"/>
      <c r="H64" s="85" t="s">
        <v>952</v>
      </c>
      <c r="I64" s="85" t="str">
        <f t="shared" si="3"/>
        <v>CP-FO2-F-1-Q1</v>
      </c>
      <c r="J64" s="48" t="e">
        <f>VLOOKUP(F64,'Activités par classe-leçon-nat'!G:H,2,0)</f>
        <v>#N/A</v>
      </c>
      <c r="K64" s="16" t="e">
        <f>VLOOKUP($F64,'Activités par classe-leçon-nat'!G:J,3,0)</f>
        <v>#N/A</v>
      </c>
      <c r="L64" s="48" t="s">
        <v>1265</v>
      </c>
      <c r="M64" s="24"/>
    </row>
    <row r="65" spans="1:13" s="87" customFormat="1" x14ac:dyDescent="0.35">
      <c r="A65" s="48" t="s">
        <v>77</v>
      </c>
      <c r="B65" s="85" t="s">
        <v>767</v>
      </c>
      <c r="C65" s="48" t="str">
        <f>VLOOKUP($B65,Leçons!$B:C,2,0)</f>
        <v>Formes 2D</v>
      </c>
      <c r="D65" s="48" t="s">
        <v>640</v>
      </c>
      <c r="E65" s="48">
        <v>1</v>
      </c>
      <c r="F65" s="48" t="str">
        <f t="shared" si="2"/>
        <v>CP-FO2-F-1</v>
      </c>
      <c r="G65" s="48"/>
      <c r="H65" s="85" t="s">
        <v>952</v>
      </c>
      <c r="I65" s="85" t="str">
        <f t="shared" si="3"/>
        <v>CP-FO2-F-1-Q1</v>
      </c>
      <c r="J65" s="48" t="e">
        <f>VLOOKUP(F65,'Activités par classe-leçon-nat'!G:H,2,0)</f>
        <v>#N/A</v>
      </c>
      <c r="K65" s="16" t="e">
        <f>VLOOKUP($F65,'Activités par classe-leçon-nat'!G:J,3,0)</f>
        <v>#N/A</v>
      </c>
      <c r="L65" s="48" t="s">
        <v>1266</v>
      </c>
      <c r="M65" s="24"/>
    </row>
    <row r="66" spans="1:13" s="87" customFormat="1" x14ac:dyDescent="0.35">
      <c r="A66" s="48" t="s">
        <v>77</v>
      </c>
      <c r="B66" s="85" t="s">
        <v>767</v>
      </c>
      <c r="C66" s="48" t="str">
        <f>VLOOKUP($B66,Leçons!$B:C,2,0)</f>
        <v>Formes 2D</v>
      </c>
      <c r="D66" s="48" t="s">
        <v>640</v>
      </c>
      <c r="E66" s="48">
        <v>1</v>
      </c>
      <c r="F66" s="48" t="str">
        <f t="shared" ref="F66:F97" si="4">CONCATENATE(A66,"-",B66,"-",D66,"-",E66)</f>
        <v>CP-FO2-F-1</v>
      </c>
      <c r="G66" s="48"/>
      <c r="H66" s="85" t="s">
        <v>952</v>
      </c>
      <c r="I66" s="85" t="str">
        <f t="shared" ref="I66:I97" si="5">CONCATENATE(F66,"-",H66)</f>
        <v>CP-FO2-F-1-Q1</v>
      </c>
      <c r="J66" s="48" t="e">
        <f>VLOOKUP(F66,'Activités par classe-leçon-nat'!G:H,2,0)</f>
        <v>#N/A</v>
      </c>
      <c r="K66" s="16" t="e">
        <f>VLOOKUP($F66,'Activités par classe-leçon-nat'!G:J,3,0)</f>
        <v>#N/A</v>
      </c>
      <c r="L66" s="48" t="s">
        <v>1267</v>
      </c>
      <c r="M66" s="24"/>
    </row>
    <row r="67" spans="1:13" s="87" customFormat="1" x14ac:dyDescent="0.35">
      <c r="A67" s="48" t="s">
        <v>77</v>
      </c>
      <c r="B67" s="85" t="s">
        <v>767</v>
      </c>
      <c r="C67" s="48" t="str">
        <f>VLOOKUP($B67,Leçons!$B:C,2,0)</f>
        <v>Formes 2D</v>
      </c>
      <c r="D67" s="48" t="s">
        <v>640</v>
      </c>
      <c r="E67" s="48">
        <v>1</v>
      </c>
      <c r="F67" s="48" t="str">
        <f t="shared" si="4"/>
        <v>CP-FO2-F-1</v>
      </c>
      <c r="G67" s="48"/>
      <c r="H67" s="85" t="s">
        <v>952</v>
      </c>
      <c r="I67" s="85" t="str">
        <f t="shared" si="5"/>
        <v>CP-FO2-F-1-Q1</v>
      </c>
      <c r="J67" s="48" t="e">
        <f>VLOOKUP(F67,'Activités par classe-leçon-nat'!G:H,2,0)</f>
        <v>#N/A</v>
      </c>
      <c r="K67" s="16" t="e">
        <f>VLOOKUP($F67,'Activités par classe-leçon-nat'!G:J,3,0)</f>
        <v>#N/A</v>
      </c>
      <c r="L67" s="48" t="s">
        <v>1268</v>
      </c>
      <c r="M67" s="24"/>
    </row>
    <row r="68" spans="1:13" s="87" customFormat="1" x14ac:dyDescent="0.35">
      <c r="A68" s="48" t="s">
        <v>77</v>
      </c>
      <c r="B68" s="85" t="s">
        <v>767</v>
      </c>
      <c r="C68" s="48" t="str">
        <f>VLOOKUP($B68,Leçons!$B:C,2,0)</f>
        <v>Formes 2D</v>
      </c>
      <c r="D68" s="48" t="s">
        <v>640</v>
      </c>
      <c r="E68" s="48">
        <v>2</v>
      </c>
      <c r="F68" s="48" t="str">
        <f t="shared" si="4"/>
        <v>CP-FO2-F-2</v>
      </c>
      <c r="G68" s="48"/>
      <c r="H68" s="85" t="s">
        <v>835</v>
      </c>
      <c r="I68" s="85" t="str">
        <f t="shared" si="5"/>
        <v>CP-FO2-F-2-T</v>
      </c>
      <c r="J68" s="48" t="e">
        <f>VLOOKUP(F68,'Activités par classe-leçon-nat'!G:H,2,0)</f>
        <v>#N/A</v>
      </c>
      <c r="K68" s="16" t="e">
        <f>VLOOKUP($F68,'Activités par classe-leçon-nat'!G:J,3,0)</f>
        <v>#N/A</v>
      </c>
      <c r="L68" s="48" t="s">
        <v>1271</v>
      </c>
      <c r="M68" s="24"/>
    </row>
    <row r="69" spans="1:13" s="87" customFormat="1" ht="29" x14ac:dyDescent="0.35">
      <c r="A69" s="48" t="s">
        <v>77</v>
      </c>
      <c r="B69" s="85" t="s">
        <v>767</v>
      </c>
      <c r="C69" s="48" t="str">
        <f>VLOOKUP($B69,Leçons!$B:C,2,0)</f>
        <v>Formes 2D</v>
      </c>
      <c r="D69" s="48" t="s">
        <v>640</v>
      </c>
      <c r="E69" s="48">
        <v>2</v>
      </c>
      <c r="F69" s="48" t="str">
        <f t="shared" si="4"/>
        <v>CP-FO2-F-2</v>
      </c>
      <c r="G69" s="48"/>
      <c r="H69" s="85" t="s">
        <v>835</v>
      </c>
      <c r="I69" s="85" t="str">
        <f t="shared" si="5"/>
        <v>CP-FO2-F-2-T</v>
      </c>
      <c r="J69" s="48" t="e">
        <f>VLOOKUP(F69,'Activités par classe-leçon-nat'!G:H,2,0)</f>
        <v>#N/A</v>
      </c>
      <c r="K69" s="16" t="e">
        <f>VLOOKUP($F69,'Activités par classe-leçon-nat'!G:J,3,0)</f>
        <v>#N/A</v>
      </c>
      <c r="L69" s="48" t="s">
        <v>1272</v>
      </c>
      <c r="M69" s="24"/>
    </row>
    <row r="70" spans="1:13" s="87" customFormat="1" ht="29" x14ac:dyDescent="0.35">
      <c r="A70" s="48" t="s">
        <v>77</v>
      </c>
      <c r="B70" s="85" t="s">
        <v>767</v>
      </c>
      <c r="C70" s="48" t="str">
        <f>VLOOKUP($B70,Leçons!$B:C,2,0)</f>
        <v>Formes 2D</v>
      </c>
      <c r="D70" s="48" t="s">
        <v>640</v>
      </c>
      <c r="E70" s="48">
        <v>2</v>
      </c>
      <c r="F70" s="48" t="str">
        <f t="shared" si="4"/>
        <v>CP-FO2-F-2</v>
      </c>
      <c r="G70" s="48"/>
      <c r="H70" s="85" t="s">
        <v>835</v>
      </c>
      <c r="I70" s="85" t="str">
        <f t="shared" si="5"/>
        <v>CP-FO2-F-2-T</v>
      </c>
      <c r="J70" s="48" t="e">
        <f>VLOOKUP(F70,'Activités par classe-leçon-nat'!G:H,2,0)</f>
        <v>#N/A</v>
      </c>
      <c r="K70" s="16" t="e">
        <f>VLOOKUP($F70,'Activités par classe-leçon-nat'!G:J,3,0)</f>
        <v>#N/A</v>
      </c>
      <c r="L70" s="48" t="s">
        <v>1273</v>
      </c>
      <c r="M70" s="24"/>
    </row>
    <row r="71" spans="1:13" s="87" customFormat="1" x14ac:dyDescent="0.35">
      <c r="A71" s="48" t="s">
        <v>77</v>
      </c>
      <c r="B71" s="85" t="s">
        <v>767</v>
      </c>
      <c r="C71" s="48" t="str">
        <f>VLOOKUP($B71,Leçons!$B:C,2,0)</f>
        <v>Formes 2D</v>
      </c>
      <c r="D71" s="48" t="s">
        <v>640</v>
      </c>
      <c r="E71" s="48">
        <v>2</v>
      </c>
      <c r="F71" s="48" t="str">
        <f t="shared" si="4"/>
        <v>CP-FO2-F-2</v>
      </c>
      <c r="G71" s="48"/>
      <c r="H71" s="85" t="s">
        <v>835</v>
      </c>
      <c r="I71" s="85" t="str">
        <f t="shared" si="5"/>
        <v>CP-FO2-F-2-T</v>
      </c>
      <c r="J71" s="48" t="e">
        <f>VLOOKUP(F71,'Activités par classe-leçon-nat'!G:H,2,0)</f>
        <v>#N/A</v>
      </c>
      <c r="K71" s="16" t="e">
        <f>VLOOKUP($F71,'Activités par classe-leçon-nat'!G:J,3,0)</f>
        <v>#N/A</v>
      </c>
      <c r="L71" s="48" t="s">
        <v>1274</v>
      </c>
      <c r="M71" s="24"/>
    </row>
    <row r="72" spans="1:13" s="87" customFormat="1" x14ac:dyDescent="0.35">
      <c r="A72" s="48" t="s">
        <v>77</v>
      </c>
      <c r="B72" s="85" t="s">
        <v>767</v>
      </c>
      <c r="C72" s="48" t="str">
        <f>VLOOKUP($B72,Leçons!$B:C,2,0)</f>
        <v>Formes 2D</v>
      </c>
      <c r="D72" s="48" t="s">
        <v>637</v>
      </c>
      <c r="E72" s="48">
        <v>1</v>
      </c>
      <c r="F72" s="48" t="str">
        <f t="shared" si="4"/>
        <v>CP-FO2-I-1</v>
      </c>
      <c r="G72" s="48"/>
      <c r="H72" s="85" t="s">
        <v>735</v>
      </c>
      <c r="I72" s="85" t="str">
        <f t="shared" si="5"/>
        <v>CP-FO2-I-1-B1</v>
      </c>
      <c r="J72" s="48" t="e">
        <f>VLOOKUP(F72,'Activités par classe-leçon-nat'!G:H,2,0)</f>
        <v>#N/A</v>
      </c>
      <c r="K72" s="16" t="e">
        <f>VLOOKUP($F72,'Activités par classe-leçon-nat'!G:J,3,0)</f>
        <v>#N/A</v>
      </c>
      <c r="L72" s="48" t="s">
        <v>1275</v>
      </c>
      <c r="M72" s="24"/>
    </row>
    <row r="73" spans="1:13" s="87" customFormat="1" x14ac:dyDescent="0.35">
      <c r="A73" s="48" t="s">
        <v>77</v>
      </c>
      <c r="B73" s="85" t="s">
        <v>767</v>
      </c>
      <c r="C73" s="48" t="str">
        <f>VLOOKUP($B73,Leçons!$B:C,2,0)</f>
        <v>Formes 2D</v>
      </c>
      <c r="D73" s="48" t="s">
        <v>637</v>
      </c>
      <c r="E73" s="48">
        <v>1</v>
      </c>
      <c r="F73" s="48" t="str">
        <f t="shared" si="4"/>
        <v>CP-FO2-I-1</v>
      </c>
      <c r="G73" s="48"/>
      <c r="H73" s="85" t="s">
        <v>735</v>
      </c>
      <c r="I73" s="85" t="str">
        <f t="shared" si="5"/>
        <v>CP-FO2-I-1-B1</v>
      </c>
      <c r="J73" s="48" t="e">
        <f>VLOOKUP(F73,'Activités par classe-leçon-nat'!G:H,2,0)</f>
        <v>#N/A</v>
      </c>
      <c r="K73" s="16" t="e">
        <f>VLOOKUP($F73,'Activités par classe-leçon-nat'!G:J,3,0)</f>
        <v>#N/A</v>
      </c>
      <c r="L73" s="48" t="s">
        <v>1276</v>
      </c>
      <c r="M73" s="24"/>
    </row>
    <row r="74" spans="1:13" s="87" customFormat="1" x14ac:dyDescent="0.35">
      <c r="A74" s="48" t="s">
        <v>77</v>
      </c>
      <c r="B74" s="85" t="s">
        <v>767</v>
      </c>
      <c r="C74" s="48" t="str">
        <f>VLOOKUP($B74,Leçons!$B:C,2,0)</f>
        <v>Formes 2D</v>
      </c>
      <c r="D74" s="48" t="s">
        <v>637</v>
      </c>
      <c r="E74" s="48">
        <v>1</v>
      </c>
      <c r="F74" s="48" t="str">
        <f t="shared" si="4"/>
        <v>CP-FO2-I-1</v>
      </c>
      <c r="G74" s="48"/>
      <c r="H74" s="85" t="s">
        <v>735</v>
      </c>
      <c r="I74" s="85" t="str">
        <f t="shared" si="5"/>
        <v>CP-FO2-I-1-B1</v>
      </c>
      <c r="J74" s="48" t="e">
        <f>VLOOKUP(F74,'Activités par classe-leçon-nat'!G:H,2,0)</f>
        <v>#N/A</v>
      </c>
      <c r="K74" s="16" t="e">
        <f>VLOOKUP($F74,'Activités par classe-leçon-nat'!G:J,3,0)</f>
        <v>#N/A</v>
      </c>
      <c r="L74" s="48" t="s">
        <v>1277</v>
      </c>
      <c r="M74" s="24"/>
    </row>
    <row r="75" spans="1:13" s="87" customFormat="1" x14ac:dyDescent="0.35">
      <c r="A75" s="48" t="s">
        <v>77</v>
      </c>
      <c r="B75" s="85" t="s">
        <v>767</v>
      </c>
      <c r="C75" s="48" t="str">
        <f>VLOOKUP($B75,Leçons!$B:C,2,0)</f>
        <v>Formes 2D</v>
      </c>
      <c r="D75" s="48" t="s">
        <v>637</v>
      </c>
      <c r="E75" s="48">
        <v>1</v>
      </c>
      <c r="F75" s="48" t="str">
        <f t="shared" si="4"/>
        <v>CP-FO2-I-1</v>
      </c>
      <c r="G75" s="48"/>
      <c r="H75" s="85" t="s">
        <v>735</v>
      </c>
      <c r="I75" s="85" t="str">
        <f t="shared" si="5"/>
        <v>CP-FO2-I-1-B1</v>
      </c>
      <c r="J75" s="48" t="e">
        <f>VLOOKUP(F75,'Activités par classe-leçon-nat'!G:H,2,0)</f>
        <v>#N/A</v>
      </c>
      <c r="K75" s="16" t="e">
        <f>VLOOKUP($F75,'Activités par classe-leçon-nat'!G:J,3,0)</f>
        <v>#N/A</v>
      </c>
      <c r="L75" s="48" t="s">
        <v>1278</v>
      </c>
      <c r="M75" s="24"/>
    </row>
    <row r="76" spans="1:13" s="87" customFormat="1" x14ac:dyDescent="0.35">
      <c r="A76" s="48" t="s">
        <v>77</v>
      </c>
      <c r="B76" s="85" t="s">
        <v>767</v>
      </c>
      <c r="C76" s="48" t="str">
        <f>VLOOKUP($B76,Leçons!$B:C,2,0)</f>
        <v>Formes 2D</v>
      </c>
      <c r="D76" s="48" t="s">
        <v>637</v>
      </c>
      <c r="E76" s="48">
        <v>1</v>
      </c>
      <c r="F76" s="48" t="str">
        <f t="shared" si="4"/>
        <v>CP-FO2-I-1</v>
      </c>
      <c r="G76" s="48"/>
      <c r="H76" s="85" t="s">
        <v>735</v>
      </c>
      <c r="I76" s="85" t="str">
        <f t="shared" si="5"/>
        <v>CP-FO2-I-1-B1</v>
      </c>
      <c r="J76" s="48" t="e">
        <f>VLOOKUP(F76,'Activités par classe-leçon-nat'!G:H,2,0)</f>
        <v>#N/A</v>
      </c>
      <c r="K76" s="16" t="e">
        <f>VLOOKUP($F76,'Activités par classe-leçon-nat'!G:J,3,0)</f>
        <v>#N/A</v>
      </c>
      <c r="L76" s="48" t="s">
        <v>1279</v>
      </c>
      <c r="M76" s="24"/>
    </row>
    <row r="77" spans="1:13" s="87" customFormat="1" x14ac:dyDescent="0.35">
      <c r="A77" s="48" t="s">
        <v>77</v>
      </c>
      <c r="B77" s="85" t="s">
        <v>767</v>
      </c>
      <c r="C77" s="48" t="str">
        <f>VLOOKUP($B77,Leçons!$B:C,2,0)</f>
        <v>Formes 2D</v>
      </c>
      <c r="D77" s="48" t="s">
        <v>637</v>
      </c>
      <c r="E77" s="48">
        <v>1</v>
      </c>
      <c r="F77" s="48" t="str">
        <f t="shared" si="4"/>
        <v>CP-FO2-I-1</v>
      </c>
      <c r="G77" s="48"/>
      <c r="H77" s="85" t="s">
        <v>87</v>
      </c>
      <c r="I77" s="85" t="str">
        <f t="shared" si="5"/>
        <v>CP-FO2-I-1-M</v>
      </c>
      <c r="J77" s="48" t="e">
        <f>VLOOKUP(F77,'Activités par classe-leçon-nat'!G:H,2,0)</f>
        <v>#N/A</v>
      </c>
      <c r="K77" s="16" t="e">
        <f>VLOOKUP($F77,'Activités par classe-leçon-nat'!G:J,3,0)</f>
        <v>#N/A</v>
      </c>
      <c r="L77" s="48" t="s">
        <v>1280</v>
      </c>
      <c r="M77" s="24"/>
    </row>
    <row r="78" spans="1:13" s="87" customFormat="1" ht="29" x14ac:dyDescent="0.35">
      <c r="A78" s="48" t="s">
        <v>77</v>
      </c>
      <c r="B78" s="85" t="s">
        <v>767</v>
      </c>
      <c r="C78" s="48" t="str">
        <f>VLOOKUP($B78,Leçons!$B:C,2,0)</f>
        <v>Formes 2D</v>
      </c>
      <c r="D78" s="48" t="s">
        <v>637</v>
      </c>
      <c r="E78" s="48">
        <v>1</v>
      </c>
      <c r="F78" s="48" t="str">
        <f t="shared" si="4"/>
        <v>CP-FO2-I-1</v>
      </c>
      <c r="G78" s="48"/>
      <c r="H78" s="85" t="s">
        <v>87</v>
      </c>
      <c r="I78" s="85" t="str">
        <f t="shared" si="5"/>
        <v>CP-FO2-I-1-M</v>
      </c>
      <c r="J78" s="48" t="e">
        <f>VLOOKUP(F78,'Activités par classe-leçon-nat'!G:H,2,0)</f>
        <v>#N/A</v>
      </c>
      <c r="K78" s="16" t="e">
        <f>VLOOKUP($F78,'Activités par classe-leçon-nat'!G:J,3,0)</f>
        <v>#N/A</v>
      </c>
      <c r="L78" s="48" t="s">
        <v>1281</v>
      </c>
      <c r="M78" s="24"/>
    </row>
    <row r="79" spans="1:13" s="87" customFormat="1" x14ac:dyDescent="0.35">
      <c r="A79" s="48" t="s">
        <v>77</v>
      </c>
      <c r="B79" s="85" t="s">
        <v>767</v>
      </c>
      <c r="C79" s="48" t="str">
        <f>VLOOKUP($B79,Leçons!$B:C,2,0)</f>
        <v>Formes 2D</v>
      </c>
      <c r="D79" s="48" t="s">
        <v>637</v>
      </c>
      <c r="E79" s="48">
        <v>1</v>
      </c>
      <c r="F79" s="48" t="str">
        <f t="shared" si="4"/>
        <v>CP-FO2-I-1</v>
      </c>
      <c r="G79" s="48"/>
      <c r="H79" s="85" t="s">
        <v>628</v>
      </c>
      <c r="I79" s="85" t="str">
        <f t="shared" si="5"/>
        <v>CP-FO2-I-1-P</v>
      </c>
      <c r="J79" s="48" t="e">
        <f>VLOOKUP(F79,'Activités par classe-leçon-nat'!G:H,2,0)</f>
        <v>#N/A</v>
      </c>
      <c r="K79" s="16" t="e">
        <f>VLOOKUP($F79,'Activités par classe-leçon-nat'!G:J,3,0)</f>
        <v>#N/A</v>
      </c>
      <c r="L79" s="48" t="s">
        <v>1282</v>
      </c>
      <c r="M79" s="24"/>
    </row>
    <row r="80" spans="1:13" s="87" customFormat="1" x14ac:dyDescent="0.35">
      <c r="A80" s="48" t="s">
        <v>77</v>
      </c>
      <c r="B80" s="85" t="s">
        <v>767</v>
      </c>
      <c r="C80" s="48" t="str">
        <f>VLOOKUP($B80,Leçons!$B:C,2,0)</f>
        <v>Formes 2D</v>
      </c>
      <c r="D80" s="48" t="s">
        <v>637</v>
      </c>
      <c r="E80" s="48">
        <v>1</v>
      </c>
      <c r="F80" s="48" t="str">
        <f t="shared" si="4"/>
        <v>CP-FO2-I-1</v>
      </c>
      <c r="G80" s="48"/>
      <c r="H80" s="85" t="s">
        <v>952</v>
      </c>
      <c r="I80" s="85" t="str">
        <f t="shared" si="5"/>
        <v>CP-FO2-I-1-Q1</v>
      </c>
      <c r="J80" s="48" t="e">
        <f>VLOOKUP(F80,'Activités par classe-leçon-nat'!G:H,2,0)</f>
        <v>#N/A</v>
      </c>
      <c r="K80" s="16" t="e">
        <f>VLOOKUP($F80,'Activités par classe-leçon-nat'!G:J,3,0)</f>
        <v>#N/A</v>
      </c>
      <c r="L80" s="48" t="s">
        <v>1275</v>
      </c>
      <c r="M80" s="24"/>
    </row>
    <row r="81" spans="1:13" x14ac:dyDescent="0.35">
      <c r="A81" s="48" t="s">
        <v>77</v>
      </c>
      <c r="B81" s="85" t="s">
        <v>767</v>
      </c>
      <c r="C81" s="48" t="str">
        <f>VLOOKUP($B81,Leçons!$B:C,2,0)</f>
        <v>Formes 2D</v>
      </c>
      <c r="D81" s="48" t="s">
        <v>637</v>
      </c>
      <c r="E81" s="48">
        <v>1</v>
      </c>
      <c r="F81" s="48" t="str">
        <f t="shared" si="4"/>
        <v>CP-FO2-I-1</v>
      </c>
      <c r="G81" s="48"/>
      <c r="H81" s="85" t="s">
        <v>952</v>
      </c>
      <c r="I81" s="85" t="str">
        <f t="shared" si="5"/>
        <v>CP-FO2-I-1-Q1</v>
      </c>
      <c r="J81" s="48" t="e">
        <f>VLOOKUP(F81,'Activités par classe-leçon-nat'!G:H,2,0)</f>
        <v>#N/A</v>
      </c>
      <c r="K81" s="16" t="e">
        <f>VLOOKUP($F81,'Activités par classe-leçon-nat'!G:J,3,0)</f>
        <v>#N/A</v>
      </c>
      <c r="L81" s="48" t="s">
        <v>1276</v>
      </c>
      <c r="M81" s="24"/>
    </row>
    <row r="82" spans="1:13" x14ac:dyDescent="0.35">
      <c r="A82" s="48" t="s">
        <v>77</v>
      </c>
      <c r="B82" s="85" t="s">
        <v>767</v>
      </c>
      <c r="C82" s="48" t="str">
        <f>VLOOKUP($B82,Leçons!$B:C,2,0)</f>
        <v>Formes 2D</v>
      </c>
      <c r="D82" s="48" t="s">
        <v>637</v>
      </c>
      <c r="E82" s="48">
        <v>1</v>
      </c>
      <c r="F82" s="48" t="str">
        <f t="shared" si="4"/>
        <v>CP-FO2-I-1</v>
      </c>
      <c r="G82" s="48"/>
      <c r="H82" s="85" t="s">
        <v>952</v>
      </c>
      <c r="I82" s="85" t="str">
        <f t="shared" si="5"/>
        <v>CP-FO2-I-1-Q1</v>
      </c>
      <c r="J82" s="48" t="e">
        <f>VLOOKUP(F82,'Activités par classe-leçon-nat'!G:H,2,0)</f>
        <v>#N/A</v>
      </c>
      <c r="K82" s="16" t="e">
        <f>VLOOKUP($F82,'Activités par classe-leçon-nat'!G:J,3,0)</f>
        <v>#N/A</v>
      </c>
      <c r="L82" s="48" t="s">
        <v>1277</v>
      </c>
      <c r="M82" s="24"/>
    </row>
    <row r="83" spans="1:13" x14ac:dyDescent="0.35">
      <c r="A83" s="48" t="s">
        <v>77</v>
      </c>
      <c r="B83" s="85" t="s">
        <v>767</v>
      </c>
      <c r="C83" s="48" t="str">
        <f>VLOOKUP($B83,Leçons!$B:C,2,0)</f>
        <v>Formes 2D</v>
      </c>
      <c r="D83" s="48" t="s">
        <v>637</v>
      </c>
      <c r="E83" s="48">
        <v>1</v>
      </c>
      <c r="F83" s="48" t="str">
        <f t="shared" si="4"/>
        <v>CP-FO2-I-1</v>
      </c>
      <c r="G83" s="48"/>
      <c r="H83" s="85" t="s">
        <v>952</v>
      </c>
      <c r="I83" s="85" t="str">
        <f t="shared" si="5"/>
        <v>CP-FO2-I-1-Q1</v>
      </c>
      <c r="J83" s="48" t="e">
        <f>VLOOKUP(F83,'Activités par classe-leçon-nat'!G:H,2,0)</f>
        <v>#N/A</v>
      </c>
      <c r="K83" s="16" t="e">
        <f>VLOOKUP($F83,'Activités par classe-leçon-nat'!G:J,3,0)</f>
        <v>#N/A</v>
      </c>
      <c r="L83" s="48" t="s">
        <v>1278</v>
      </c>
      <c r="M83" s="24"/>
    </row>
    <row r="84" spans="1:13" x14ac:dyDescent="0.35">
      <c r="A84" s="48" t="s">
        <v>77</v>
      </c>
      <c r="B84" s="85" t="s">
        <v>767</v>
      </c>
      <c r="C84" s="48" t="str">
        <f>VLOOKUP($B84,Leçons!$B:C,2,0)</f>
        <v>Formes 2D</v>
      </c>
      <c r="D84" s="48" t="s">
        <v>637</v>
      </c>
      <c r="E84" s="48">
        <v>1</v>
      </c>
      <c r="F84" s="48" t="str">
        <f t="shared" si="4"/>
        <v>CP-FO2-I-1</v>
      </c>
      <c r="G84" s="48"/>
      <c r="H84" s="85" t="s">
        <v>952</v>
      </c>
      <c r="I84" s="85" t="str">
        <f t="shared" si="5"/>
        <v>CP-FO2-I-1-Q1</v>
      </c>
      <c r="J84" s="48" t="e">
        <f>VLOOKUP(F84,'Activités par classe-leçon-nat'!G:H,2,0)</f>
        <v>#N/A</v>
      </c>
      <c r="K84" s="16" t="e">
        <f>VLOOKUP($F84,'Activités par classe-leçon-nat'!G:J,3,0)</f>
        <v>#N/A</v>
      </c>
      <c r="L84" s="48" t="s">
        <v>1279</v>
      </c>
      <c r="M84" s="24"/>
    </row>
    <row r="85" spans="1:13" x14ac:dyDescent="0.35">
      <c r="A85" s="48" t="s">
        <v>77</v>
      </c>
      <c r="B85" s="85" t="s">
        <v>767</v>
      </c>
      <c r="C85" s="48" t="str">
        <f>VLOOKUP($B85,Leçons!$B:C,2,0)</f>
        <v>Formes 2D</v>
      </c>
      <c r="D85" s="48" t="s">
        <v>87</v>
      </c>
      <c r="E85" s="48">
        <v>1</v>
      </c>
      <c r="F85" s="48" t="str">
        <f t="shared" si="4"/>
        <v>CP-FO2-M-1</v>
      </c>
      <c r="G85" s="48"/>
      <c r="H85" s="85" t="s">
        <v>735</v>
      </c>
      <c r="I85" s="85" t="str">
        <f t="shared" si="5"/>
        <v>CP-FO2-M-1-B1</v>
      </c>
      <c r="J85" s="48" t="e">
        <f>VLOOKUP(F85,'Activités par classe-leçon-nat'!G:H,2,0)</f>
        <v>#N/A</v>
      </c>
      <c r="K85" s="16" t="e">
        <f>VLOOKUP($F85,'Activités par classe-leçon-nat'!G:J,3,0)</f>
        <v>#N/A</v>
      </c>
      <c r="L85" s="48" t="s">
        <v>1283</v>
      </c>
    </row>
    <row r="86" spans="1:13" x14ac:dyDescent="0.35">
      <c r="A86" s="48" t="s">
        <v>77</v>
      </c>
      <c r="B86" s="85" t="s">
        <v>767</v>
      </c>
      <c r="C86" s="48" t="str">
        <f>VLOOKUP($B86,Leçons!$B:C,2,0)</f>
        <v>Formes 2D</v>
      </c>
      <c r="D86" s="48" t="s">
        <v>87</v>
      </c>
      <c r="E86" s="48">
        <v>1</v>
      </c>
      <c r="F86" s="48" t="str">
        <f t="shared" si="4"/>
        <v>CP-FO2-M-1</v>
      </c>
      <c r="G86" s="48"/>
      <c r="H86" s="85" t="s">
        <v>951</v>
      </c>
      <c r="I86" s="85" t="str">
        <f t="shared" si="5"/>
        <v>CP-FO2-M-1-B2</v>
      </c>
      <c r="J86" s="48" t="e">
        <f>VLOOKUP(F86,'Activités par classe-leçon-nat'!G:H,2,0)</f>
        <v>#N/A</v>
      </c>
      <c r="K86" s="16" t="e">
        <f>VLOOKUP($F86,'Activités par classe-leçon-nat'!G:J,3,0)</f>
        <v>#N/A</v>
      </c>
      <c r="L86" s="48" t="s">
        <v>1284</v>
      </c>
    </row>
    <row r="87" spans="1:13" x14ac:dyDescent="0.35">
      <c r="A87" s="48" t="s">
        <v>77</v>
      </c>
      <c r="B87" s="85" t="s">
        <v>767</v>
      </c>
      <c r="C87" s="48" t="str">
        <f>VLOOKUP($B87,Leçons!$B:C,2,0)</f>
        <v>Formes 2D</v>
      </c>
      <c r="D87" s="48" t="s">
        <v>87</v>
      </c>
      <c r="E87" s="48">
        <v>1</v>
      </c>
      <c r="F87" s="48" t="str">
        <f t="shared" si="4"/>
        <v>CP-FO2-M-1</v>
      </c>
      <c r="G87" s="48"/>
      <c r="H87" s="85" t="s">
        <v>952</v>
      </c>
      <c r="I87" s="85" t="str">
        <f t="shared" si="5"/>
        <v>CP-FO2-M-1-Q1</v>
      </c>
      <c r="J87" s="48" t="e">
        <f>VLOOKUP(F87,'Activités par classe-leçon-nat'!G:H,2,0)</f>
        <v>#N/A</v>
      </c>
      <c r="K87" s="16" t="e">
        <f>VLOOKUP($F87,'Activités par classe-leçon-nat'!G:J,3,0)</f>
        <v>#N/A</v>
      </c>
      <c r="L87" s="48" t="s">
        <v>1283</v>
      </c>
    </row>
    <row r="88" spans="1:13" x14ac:dyDescent="0.35">
      <c r="A88" s="48" t="s">
        <v>77</v>
      </c>
      <c r="B88" s="85" t="s">
        <v>767</v>
      </c>
      <c r="C88" s="48" t="str">
        <f>VLOOKUP($B88,Leçons!$B:C,2,0)</f>
        <v>Formes 2D</v>
      </c>
      <c r="D88" s="48" t="s">
        <v>87</v>
      </c>
      <c r="E88" s="48">
        <v>1</v>
      </c>
      <c r="F88" s="48" t="str">
        <f t="shared" si="4"/>
        <v>CP-FO2-M-1</v>
      </c>
      <c r="G88" s="48"/>
      <c r="H88" s="85" t="s">
        <v>953</v>
      </c>
      <c r="I88" s="85" t="str">
        <f t="shared" si="5"/>
        <v>CP-FO2-M-1-Q2</v>
      </c>
      <c r="J88" s="48" t="e">
        <f>VLOOKUP(F88,'Activités par classe-leçon-nat'!G:H,2,0)</f>
        <v>#N/A</v>
      </c>
      <c r="K88" s="16" t="e">
        <f>VLOOKUP($F88,'Activités par classe-leçon-nat'!G:J,3,0)</f>
        <v>#N/A</v>
      </c>
      <c r="L88" s="48" t="s">
        <v>1284</v>
      </c>
    </row>
    <row r="89" spans="1:13" x14ac:dyDescent="0.35">
      <c r="A89" s="48" t="s">
        <v>77</v>
      </c>
      <c r="B89" s="85" t="s">
        <v>767</v>
      </c>
      <c r="C89" s="48" t="str">
        <f>VLOOKUP($B89,Leçons!$B:C,2,0)</f>
        <v>Formes 2D</v>
      </c>
      <c r="D89" s="48" t="s">
        <v>87</v>
      </c>
      <c r="E89" s="48">
        <v>2</v>
      </c>
      <c r="F89" s="48" t="str">
        <f t="shared" si="4"/>
        <v>CP-FO2-M-2</v>
      </c>
      <c r="G89" s="48"/>
      <c r="H89" s="85" t="s">
        <v>1076</v>
      </c>
      <c r="I89" s="85" t="str">
        <f t="shared" si="5"/>
        <v>CP-FO2-M-2-D3</v>
      </c>
      <c r="J89" s="48" t="e">
        <f>VLOOKUP(F89,'Activités par classe-leçon-nat'!G:H,2,0)</f>
        <v>#N/A</v>
      </c>
      <c r="K89" s="16" t="e">
        <f>VLOOKUP($F89,'Activités par classe-leçon-nat'!G:J,3,0)</f>
        <v>#N/A</v>
      </c>
      <c r="L89" s="48" t="s">
        <v>1285</v>
      </c>
    </row>
    <row r="90" spans="1:13" x14ac:dyDescent="0.35">
      <c r="A90" s="48" t="s">
        <v>77</v>
      </c>
      <c r="B90" s="85" t="s">
        <v>767</v>
      </c>
      <c r="C90" s="48" t="str">
        <f>VLOOKUP($B90,Leçons!$B:C,2,0)</f>
        <v>Formes 2D</v>
      </c>
      <c r="D90" s="48" t="s">
        <v>87</v>
      </c>
      <c r="E90" s="48">
        <v>3</v>
      </c>
      <c r="F90" s="48" t="str">
        <f t="shared" si="4"/>
        <v>CP-FO2-M-3</v>
      </c>
      <c r="G90" s="48"/>
      <c r="H90" s="85" t="s">
        <v>735</v>
      </c>
      <c r="I90" s="85" t="str">
        <f t="shared" si="5"/>
        <v>CP-FO2-M-3-B1</v>
      </c>
      <c r="J90" s="48" t="e">
        <f>VLOOKUP(F90,'Activités par classe-leçon-nat'!G:H,2,0)</f>
        <v>#N/A</v>
      </c>
      <c r="K90" s="16" t="e">
        <f>VLOOKUP($F90,'Activités par classe-leçon-nat'!G:J,3,0)</f>
        <v>#N/A</v>
      </c>
      <c r="L90" s="48" t="s">
        <v>1286</v>
      </c>
    </row>
    <row r="91" spans="1:13" x14ac:dyDescent="0.35">
      <c r="A91" s="48" t="s">
        <v>77</v>
      </c>
      <c r="B91" s="85" t="s">
        <v>767</v>
      </c>
      <c r="C91" s="48" t="str">
        <f>VLOOKUP($B91,Leçons!$B:C,2,0)</f>
        <v>Formes 2D</v>
      </c>
      <c r="D91" s="48" t="s">
        <v>87</v>
      </c>
      <c r="E91" s="48">
        <v>3</v>
      </c>
      <c r="F91" s="48" t="str">
        <f t="shared" si="4"/>
        <v>CP-FO2-M-3</v>
      </c>
      <c r="G91" s="48"/>
      <c r="H91" s="85" t="s">
        <v>951</v>
      </c>
      <c r="I91" s="85" t="str">
        <f t="shared" si="5"/>
        <v>CP-FO2-M-3-B2</v>
      </c>
      <c r="J91" s="48" t="e">
        <f>VLOOKUP(F91,'Activités par classe-leçon-nat'!G:H,2,0)</f>
        <v>#N/A</v>
      </c>
      <c r="K91" s="16" t="e">
        <f>VLOOKUP($F91,'Activités par classe-leçon-nat'!G:J,3,0)</f>
        <v>#N/A</v>
      </c>
      <c r="L91" s="48" t="s">
        <v>1287</v>
      </c>
    </row>
    <row r="92" spans="1:13" x14ac:dyDescent="0.35">
      <c r="A92" s="48" t="s">
        <v>77</v>
      </c>
      <c r="B92" s="85" t="s">
        <v>767</v>
      </c>
      <c r="C92" s="48" t="str">
        <f>VLOOKUP($B92,Leçons!$B:C,2,0)</f>
        <v>Formes 2D</v>
      </c>
      <c r="D92" s="48" t="s">
        <v>87</v>
      </c>
      <c r="E92" s="48">
        <v>3</v>
      </c>
      <c r="F92" s="48" t="str">
        <f t="shared" si="4"/>
        <v>CP-FO2-M-3</v>
      </c>
      <c r="G92" s="48"/>
      <c r="H92" s="85" t="s">
        <v>952</v>
      </c>
      <c r="I92" s="85" t="str">
        <f t="shared" si="5"/>
        <v>CP-FO2-M-3-Q1</v>
      </c>
      <c r="J92" s="48" t="e">
        <f>VLOOKUP(F92,'Activités par classe-leçon-nat'!G:H,2,0)</f>
        <v>#N/A</v>
      </c>
      <c r="K92" s="16" t="e">
        <f>VLOOKUP($F92,'Activités par classe-leçon-nat'!G:J,3,0)</f>
        <v>#N/A</v>
      </c>
      <c r="L92" s="48" t="s">
        <v>1286</v>
      </c>
    </row>
    <row r="93" spans="1:13" x14ac:dyDescent="0.35">
      <c r="A93" s="48" t="s">
        <v>77</v>
      </c>
      <c r="B93" s="85" t="s">
        <v>767</v>
      </c>
      <c r="C93" s="48" t="str">
        <f>VLOOKUP($B93,Leçons!$B:C,2,0)</f>
        <v>Formes 2D</v>
      </c>
      <c r="D93" s="48" t="s">
        <v>87</v>
      </c>
      <c r="E93" s="48">
        <v>3</v>
      </c>
      <c r="F93" s="48" t="str">
        <f t="shared" si="4"/>
        <v>CP-FO2-M-3</v>
      </c>
      <c r="G93" s="48"/>
      <c r="H93" s="85" t="s">
        <v>953</v>
      </c>
      <c r="I93" s="85" t="str">
        <f t="shared" si="5"/>
        <v>CP-FO2-M-3-Q2</v>
      </c>
      <c r="J93" s="48" t="e">
        <f>VLOOKUP(F93,'Activités par classe-leçon-nat'!G:H,2,0)</f>
        <v>#N/A</v>
      </c>
      <c r="K93" s="16" t="e">
        <f>VLOOKUP($F93,'Activités par classe-leçon-nat'!G:J,3,0)</f>
        <v>#N/A</v>
      </c>
      <c r="L93" s="48" t="s">
        <v>1287</v>
      </c>
    </row>
    <row r="94" spans="1:13" x14ac:dyDescent="0.35">
      <c r="A94" s="48" t="s">
        <v>77</v>
      </c>
      <c r="B94" s="85" t="s">
        <v>767</v>
      </c>
      <c r="C94" s="48" t="str">
        <f>VLOOKUP($B94,Leçons!$B:C,2,0)</f>
        <v>Formes 2D</v>
      </c>
      <c r="D94" s="48" t="s">
        <v>87</v>
      </c>
      <c r="E94" s="48">
        <v>4</v>
      </c>
      <c r="F94" s="48" t="str">
        <f t="shared" si="4"/>
        <v>CP-FO2-M-4</v>
      </c>
      <c r="G94" s="48"/>
      <c r="H94" s="85" t="s">
        <v>1076</v>
      </c>
      <c r="I94" s="85" t="str">
        <f t="shared" si="5"/>
        <v>CP-FO2-M-4-D3</v>
      </c>
      <c r="J94" s="48" t="e">
        <f>VLOOKUP(F94,'Activités par classe-leçon-nat'!G:H,2,0)</f>
        <v>#N/A</v>
      </c>
      <c r="K94" s="16" t="e">
        <f>VLOOKUP($F94,'Activités par classe-leçon-nat'!G:J,3,0)</f>
        <v>#N/A</v>
      </c>
      <c r="L94" s="48" t="s">
        <v>1288</v>
      </c>
    </row>
    <row r="95" spans="1:13" x14ac:dyDescent="0.35">
      <c r="A95" s="48" t="s">
        <v>77</v>
      </c>
      <c r="B95" s="85" t="s">
        <v>767</v>
      </c>
      <c r="C95" s="48" t="str">
        <f>VLOOKUP($B95,Leçons!$B:C,2,0)</f>
        <v>Formes 2D</v>
      </c>
      <c r="D95" s="48" t="s">
        <v>87</v>
      </c>
      <c r="E95" s="48">
        <v>5</v>
      </c>
      <c r="F95" s="48" t="str">
        <f t="shared" si="4"/>
        <v>CP-FO2-M-5</v>
      </c>
      <c r="G95" s="48"/>
      <c r="H95" s="85" t="s">
        <v>1076</v>
      </c>
      <c r="I95" s="85" t="str">
        <f t="shared" si="5"/>
        <v>CP-FO2-M-5-D3</v>
      </c>
      <c r="J95" s="48" t="e">
        <f>VLOOKUP(F95,'Activités par classe-leçon-nat'!G:H,2,0)</f>
        <v>#N/A</v>
      </c>
      <c r="K95" s="16" t="e">
        <f>VLOOKUP($F95,'Activités par classe-leçon-nat'!G:J,3,0)</f>
        <v>#N/A</v>
      </c>
      <c r="L95" s="48" t="s">
        <v>1289</v>
      </c>
    </row>
    <row r="96" spans="1:13" x14ac:dyDescent="0.35">
      <c r="A96" s="48" t="s">
        <v>77</v>
      </c>
      <c r="B96" s="85" t="s">
        <v>767</v>
      </c>
      <c r="C96" s="48" t="str">
        <f>VLOOKUP($B96,Leçons!$B:C,2,0)</f>
        <v>Formes 2D</v>
      </c>
      <c r="D96" s="48" t="s">
        <v>87</v>
      </c>
      <c r="E96" s="48">
        <v>5</v>
      </c>
      <c r="F96" s="48" t="str">
        <f t="shared" si="4"/>
        <v>CP-FO2-M-5</v>
      </c>
      <c r="G96" s="48"/>
      <c r="H96" s="85" t="s">
        <v>1076</v>
      </c>
      <c r="I96" s="85" t="str">
        <f t="shared" si="5"/>
        <v>CP-FO2-M-5-D3</v>
      </c>
      <c r="J96" s="48" t="e">
        <f>VLOOKUP(F96,'Activités par classe-leçon-nat'!G:H,2,0)</f>
        <v>#N/A</v>
      </c>
      <c r="K96" s="16" t="e">
        <f>VLOOKUP($F96,'Activités par classe-leçon-nat'!G:J,3,0)</f>
        <v>#N/A</v>
      </c>
      <c r="L96" s="48" t="s">
        <v>1290</v>
      </c>
    </row>
    <row r="97" spans="1:13" x14ac:dyDescent="0.35">
      <c r="A97" s="48" t="s">
        <v>77</v>
      </c>
      <c r="B97" s="85" t="s">
        <v>767</v>
      </c>
      <c r="C97" s="48" t="str">
        <f>VLOOKUP($B97,Leçons!$B:C,2,0)</f>
        <v>Formes 2D</v>
      </c>
      <c r="D97" s="48" t="s">
        <v>87</v>
      </c>
      <c r="E97" s="48">
        <v>5</v>
      </c>
      <c r="F97" s="48" t="str">
        <f t="shared" si="4"/>
        <v>CP-FO2-M-5</v>
      </c>
      <c r="G97" s="48"/>
      <c r="H97" s="85" t="s">
        <v>1076</v>
      </c>
      <c r="I97" s="85" t="str">
        <f t="shared" si="5"/>
        <v>CP-FO2-M-5-D3</v>
      </c>
      <c r="J97" s="48" t="e">
        <f>VLOOKUP(F97,'Activités par classe-leçon-nat'!G:H,2,0)</f>
        <v>#N/A</v>
      </c>
      <c r="K97" s="16" t="e">
        <f>VLOOKUP($F97,'Activités par classe-leçon-nat'!G:J,3,0)</f>
        <v>#N/A</v>
      </c>
      <c r="L97" s="48" t="s">
        <v>1291</v>
      </c>
    </row>
    <row r="98" spans="1:13" x14ac:dyDescent="0.35">
      <c r="A98" s="48" t="s">
        <v>77</v>
      </c>
      <c r="B98" s="85" t="s">
        <v>767</v>
      </c>
      <c r="C98" s="48" t="str">
        <f>VLOOKUP($B98,Leçons!$B:C,2,0)</f>
        <v>Formes 2D</v>
      </c>
      <c r="D98" s="48" t="s">
        <v>87</v>
      </c>
      <c r="E98" s="48">
        <v>5</v>
      </c>
      <c r="F98" s="48" t="str">
        <f t="shared" ref="F98:F129" si="6">CONCATENATE(A98,"-",B98,"-",D98,"-",E98)</f>
        <v>CP-FO2-M-5</v>
      </c>
      <c r="G98" s="48"/>
      <c r="H98" s="85" t="s">
        <v>1076</v>
      </c>
      <c r="I98" s="85" t="str">
        <f t="shared" ref="I98:I129" si="7">CONCATENATE(F98,"-",H98)</f>
        <v>CP-FO2-M-5-D3</v>
      </c>
      <c r="J98" s="48" t="e">
        <f>VLOOKUP(F98,'Activités par classe-leçon-nat'!G:H,2,0)</f>
        <v>#N/A</v>
      </c>
      <c r="K98" s="16" t="e">
        <f>VLOOKUP($F98,'Activités par classe-leçon-nat'!G:J,3,0)</f>
        <v>#N/A</v>
      </c>
      <c r="L98" s="48" t="s">
        <v>1292</v>
      </c>
    </row>
    <row r="99" spans="1:13" x14ac:dyDescent="0.35">
      <c r="A99" s="48" t="s">
        <v>77</v>
      </c>
      <c r="B99" s="85" t="s">
        <v>767</v>
      </c>
      <c r="C99" s="48" t="str">
        <f>VLOOKUP($B99,Leçons!$B:C,2,0)</f>
        <v>Formes 2D</v>
      </c>
      <c r="D99" s="48" t="s">
        <v>87</v>
      </c>
      <c r="E99" s="48">
        <v>6</v>
      </c>
      <c r="F99" s="48" t="str">
        <f t="shared" si="6"/>
        <v>CP-FO2-M-6</v>
      </c>
      <c r="G99" s="48"/>
      <c r="H99" s="85" t="s">
        <v>1076</v>
      </c>
      <c r="I99" s="85" t="str">
        <f t="shared" si="7"/>
        <v>CP-FO2-M-6-D3</v>
      </c>
      <c r="J99" s="48" t="e">
        <f>VLOOKUP(F99,'Activités par classe-leçon-nat'!G:H,2,0)</f>
        <v>#N/A</v>
      </c>
      <c r="K99" s="16" t="e">
        <f>VLOOKUP($F99,'Activités par classe-leçon-nat'!G:J,3,0)</f>
        <v>#N/A</v>
      </c>
      <c r="L99" s="48" t="s">
        <v>1293</v>
      </c>
    </row>
    <row r="100" spans="1:13" x14ac:dyDescent="0.35">
      <c r="A100" s="48" t="s">
        <v>77</v>
      </c>
      <c r="B100" s="85" t="s">
        <v>767</v>
      </c>
      <c r="C100" s="48" t="str">
        <f>VLOOKUP($B100,Leçons!$B:C,2,0)</f>
        <v>Formes 2D</v>
      </c>
      <c r="D100" s="48" t="s">
        <v>87</v>
      </c>
      <c r="E100" s="48">
        <v>6</v>
      </c>
      <c r="F100" s="48" t="str">
        <f t="shared" si="6"/>
        <v>CP-FO2-M-6</v>
      </c>
      <c r="G100" s="48"/>
      <c r="H100" s="85" t="s">
        <v>1076</v>
      </c>
      <c r="I100" s="85" t="str">
        <f t="shared" si="7"/>
        <v>CP-FO2-M-6-D3</v>
      </c>
      <c r="J100" s="48" t="e">
        <f>VLOOKUP(F100,'Activités par classe-leçon-nat'!G:H,2,0)</f>
        <v>#N/A</v>
      </c>
      <c r="K100" s="16" t="e">
        <f>VLOOKUP($F100,'Activités par classe-leçon-nat'!G:J,3,0)</f>
        <v>#N/A</v>
      </c>
      <c r="L100" s="48" t="s">
        <v>1294</v>
      </c>
    </row>
    <row r="101" spans="1:13" x14ac:dyDescent="0.35">
      <c r="A101" s="48" t="s">
        <v>77</v>
      </c>
      <c r="B101" s="85" t="s">
        <v>767</v>
      </c>
      <c r="C101" s="48" t="str">
        <f>VLOOKUP($B101,Leçons!$B:C,2,0)</f>
        <v>Formes 2D</v>
      </c>
      <c r="D101" s="48" t="s">
        <v>87</v>
      </c>
      <c r="E101" s="48">
        <v>6</v>
      </c>
      <c r="F101" s="48" t="str">
        <f t="shared" si="6"/>
        <v>CP-FO2-M-6</v>
      </c>
      <c r="G101" s="48"/>
      <c r="H101" s="85" t="s">
        <v>1076</v>
      </c>
      <c r="I101" s="85" t="str">
        <f t="shared" si="7"/>
        <v>CP-FO2-M-6-D3</v>
      </c>
      <c r="J101" s="48" t="e">
        <f>VLOOKUP(F101,'Activités par classe-leçon-nat'!G:H,2,0)</f>
        <v>#N/A</v>
      </c>
      <c r="K101" s="16" t="e">
        <f>VLOOKUP($F101,'Activités par classe-leçon-nat'!G:J,3,0)</f>
        <v>#N/A</v>
      </c>
      <c r="L101" s="48" t="s">
        <v>1295</v>
      </c>
    </row>
    <row r="102" spans="1:13" x14ac:dyDescent="0.35">
      <c r="A102" s="48" t="s">
        <v>77</v>
      </c>
      <c r="B102" s="85" t="s">
        <v>767</v>
      </c>
      <c r="C102" s="48" t="str">
        <f>VLOOKUP($B102,Leçons!$B:C,2,0)</f>
        <v>Formes 2D</v>
      </c>
      <c r="D102" s="48" t="s">
        <v>87</v>
      </c>
      <c r="E102" s="48">
        <v>6</v>
      </c>
      <c r="F102" s="48" t="str">
        <f t="shared" si="6"/>
        <v>CP-FO2-M-6</v>
      </c>
      <c r="G102" s="48"/>
      <c r="H102" s="85" t="s">
        <v>1076</v>
      </c>
      <c r="I102" s="85" t="str">
        <f t="shared" si="7"/>
        <v>CP-FO2-M-6-D3</v>
      </c>
      <c r="J102" s="48" t="e">
        <f>VLOOKUP(F102,'Activités par classe-leçon-nat'!G:H,2,0)</f>
        <v>#N/A</v>
      </c>
      <c r="K102" s="16" t="e">
        <f>VLOOKUP($F102,'Activités par classe-leçon-nat'!G:J,3,0)</f>
        <v>#N/A</v>
      </c>
      <c r="L102" s="48" t="s">
        <v>1296</v>
      </c>
    </row>
    <row r="103" spans="1:13" x14ac:dyDescent="0.35">
      <c r="A103" s="48" t="s">
        <v>77</v>
      </c>
      <c r="B103" s="85" t="s">
        <v>767</v>
      </c>
      <c r="C103" s="48" t="str">
        <f>VLOOKUP($B103,Leçons!$B:C,2,0)</f>
        <v>Formes 2D</v>
      </c>
      <c r="D103" s="48" t="s">
        <v>87</v>
      </c>
      <c r="E103" s="48">
        <v>7</v>
      </c>
      <c r="F103" s="48" t="str">
        <f t="shared" si="6"/>
        <v>CP-FO2-M-7</v>
      </c>
      <c r="G103" s="48"/>
      <c r="H103" s="85" t="s">
        <v>1076</v>
      </c>
      <c r="I103" s="85" t="str">
        <f t="shared" si="7"/>
        <v>CP-FO2-M-7-D3</v>
      </c>
      <c r="J103" s="48" t="e">
        <f>VLOOKUP(F103,'Activités par classe-leçon-nat'!G:H,2,0)</f>
        <v>#N/A</v>
      </c>
      <c r="K103" s="16" t="e">
        <f>VLOOKUP($F103,'Activités par classe-leçon-nat'!G:J,3,0)</f>
        <v>#N/A</v>
      </c>
      <c r="L103" s="48" t="s">
        <v>1297</v>
      </c>
    </row>
    <row r="104" spans="1:13" ht="29" x14ac:dyDescent="0.35">
      <c r="A104" s="48" t="s">
        <v>77</v>
      </c>
      <c r="B104" s="85" t="s">
        <v>767</v>
      </c>
      <c r="C104" s="48" t="str">
        <f>VLOOKUP($B104,Leçons!$B:C,2,0)</f>
        <v>Formes 2D</v>
      </c>
      <c r="D104" s="48" t="s">
        <v>87</v>
      </c>
      <c r="E104" s="48">
        <v>7</v>
      </c>
      <c r="F104" s="48" t="str">
        <f t="shared" si="6"/>
        <v>CP-FO2-M-7</v>
      </c>
      <c r="G104" s="48"/>
      <c r="H104" s="85" t="s">
        <v>1076</v>
      </c>
      <c r="I104" s="85" t="str">
        <f t="shared" si="7"/>
        <v>CP-FO2-M-7-D3</v>
      </c>
      <c r="J104" s="48" t="e">
        <f>VLOOKUP(F104,'Activités par classe-leçon-nat'!G:H,2,0)</f>
        <v>#N/A</v>
      </c>
      <c r="K104" s="16" t="e">
        <f>VLOOKUP($F104,'Activités par classe-leçon-nat'!G:J,3,0)</f>
        <v>#N/A</v>
      </c>
      <c r="L104" s="48" t="s">
        <v>1298</v>
      </c>
    </row>
    <row r="105" spans="1:13" ht="29" x14ac:dyDescent="0.35">
      <c r="A105" s="48" t="s">
        <v>77</v>
      </c>
      <c r="B105" s="85" t="s">
        <v>767</v>
      </c>
      <c r="C105" s="48" t="str">
        <f>VLOOKUP($B105,Leçons!$B:C,2,0)</f>
        <v>Formes 2D</v>
      </c>
      <c r="D105" s="48" t="s">
        <v>87</v>
      </c>
      <c r="E105" s="48">
        <v>7</v>
      </c>
      <c r="F105" s="48" t="str">
        <f t="shared" si="6"/>
        <v>CP-FO2-M-7</v>
      </c>
      <c r="G105" s="48"/>
      <c r="H105" s="85" t="s">
        <v>1076</v>
      </c>
      <c r="I105" s="85" t="str">
        <f t="shared" si="7"/>
        <v>CP-FO2-M-7-D3</v>
      </c>
      <c r="J105" s="48" t="e">
        <f>VLOOKUP(F105,'Activités par classe-leçon-nat'!G:H,2,0)</f>
        <v>#N/A</v>
      </c>
      <c r="K105" s="16" t="e">
        <f>VLOOKUP($F105,'Activités par classe-leçon-nat'!G:J,3,0)</f>
        <v>#N/A</v>
      </c>
      <c r="L105" s="48" t="s">
        <v>1299</v>
      </c>
    </row>
    <row r="106" spans="1:13" ht="29" x14ac:dyDescent="0.35">
      <c r="A106" s="48" t="s">
        <v>77</v>
      </c>
      <c r="B106" s="85" t="s">
        <v>767</v>
      </c>
      <c r="C106" s="48" t="str">
        <f>VLOOKUP($B106,Leçons!$B:C,2,0)</f>
        <v>Formes 2D</v>
      </c>
      <c r="D106" s="48" t="s">
        <v>87</v>
      </c>
      <c r="E106" s="48">
        <v>7</v>
      </c>
      <c r="F106" s="48" t="str">
        <f t="shared" si="6"/>
        <v>CP-FO2-M-7</v>
      </c>
      <c r="G106" s="48"/>
      <c r="H106" s="85" t="s">
        <v>1076</v>
      </c>
      <c r="I106" s="85" t="str">
        <f t="shared" si="7"/>
        <v>CP-FO2-M-7-D3</v>
      </c>
      <c r="J106" s="48" t="e">
        <f>VLOOKUP(F106,'Activités par classe-leçon-nat'!G:H,2,0)</f>
        <v>#N/A</v>
      </c>
      <c r="K106" s="16" t="e">
        <f>VLOOKUP($F106,'Activités par classe-leçon-nat'!G:J,3,0)</f>
        <v>#N/A</v>
      </c>
      <c r="L106" s="48" t="s">
        <v>1300</v>
      </c>
    </row>
    <row r="107" spans="1:13" x14ac:dyDescent="0.35">
      <c r="A107" s="48" t="s">
        <v>77</v>
      </c>
      <c r="B107" s="85" t="s">
        <v>767</v>
      </c>
      <c r="C107" s="48" t="str">
        <f>VLOOKUP($B107,Leçons!$B:C,2,0)</f>
        <v>Formes 2D</v>
      </c>
      <c r="D107" s="48" t="s">
        <v>87</v>
      </c>
      <c r="E107" s="48">
        <v>8</v>
      </c>
      <c r="F107" s="48" t="str">
        <f t="shared" si="6"/>
        <v>CP-FO2-M-8</v>
      </c>
      <c r="G107" s="48"/>
      <c r="H107" s="85" t="s">
        <v>1076</v>
      </c>
      <c r="I107" s="85" t="str">
        <f t="shared" si="7"/>
        <v>CP-FO2-M-8-D3</v>
      </c>
      <c r="J107" s="48" t="e">
        <f>VLOOKUP(F107,'Activités par classe-leçon-nat'!G:H,2,0)</f>
        <v>#N/A</v>
      </c>
      <c r="K107" s="16" t="e">
        <f>VLOOKUP($F107,'Activités par classe-leçon-nat'!G:J,3,0)</f>
        <v>#N/A</v>
      </c>
      <c r="L107" s="48" t="s">
        <v>1301</v>
      </c>
    </row>
    <row r="108" spans="1:13" x14ac:dyDescent="0.35">
      <c r="A108" s="48" t="s">
        <v>77</v>
      </c>
      <c r="B108" s="85" t="s">
        <v>767</v>
      </c>
      <c r="C108" s="48" t="str">
        <f>VLOOKUP($B108,Leçons!$B:C,2,0)</f>
        <v>Formes 2D</v>
      </c>
      <c r="D108" s="48" t="s">
        <v>87</v>
      </c>
      <c r="E108" s="48">
        <v>8</v>
      </c>
      <c r="F108" s="48" t="str">
        <f t="shared" si="6"/>
        <v>CP-FO2-M-8</v>
      </c>
      <c r="G108" s="48"/>
      <c r="H108" s="85" t="s">
        <v>1076</v>
      </c>
      <c r="I108" s="85" t="str">
        <f t="shared" si="7"/>
        <v>CP-FO2-M-8-D3</v>
      </c>
      <c r="J108" s="48" t="e">
        <f>VLOOKUP(F108,'Activités par classe-leçon-nat'!G:H,2,0)</f>
        <v>#N/A</v>
      </c>
      <c r="K108" s="16" t="e">
        <f>VLOOKUP($F108,'Activités par classe-leçon-nat'!G:J,3,0)</f>
        <v>#N/A</v>
      </c>
      <c r="L108" s="48" t="s">
        <v>1302</v>
      </c>
    </row>
    <row r="109" spans="1:13" x14ac:dyDescent="0.35">
      <c r="A109" s="48" t="s">
        <v>77</v>
      </c>
      <c r="B109" s="85" t="s">
        <v>767</v>
      </c>
      <c r="C109" s="48" t="str">
        <f>VLOOKUP($B109,Leçons!$B:C,2,0)</f>
        <v>Formes 2D</v>
      </c>
      <c r="D109" s="48" t="s">
        <v>87</v>
      </c>
      <c r="E109" s="48">
        <v>8</v>
      </c>
      <c r="F109" s="48" t="str">
        <f t="shared" si="6"/>
        <v>CP-FO2-M-8</v>
      </c>
      <c r="G109" s="48"/>
      <c r="H109" s="85" t="s">
        <v>1076</v>
      </c>
      <c r="I109" s="85" t="str">
        <f t="shared" si="7"/>
        <v>CP-FO2-M-8-D3</v>
      </c>
      <c r="J109" s="48" t="e">
        <f>VLOOKUP(F109,'Activités par classe-leçon-nat'!G:H,2,0)</f>
        <v>#N/A</v>
      </c>
      <c r="K109" s="16" t="e">
        <f>VLOOKUP($F109,'Activités par classe-leçon-nat'!G:J,3,0)</f>
        <v>#N/A</v>
      </c>
      <c r="L109" s="48" t="s">
        <v>1303</v>
      </c>
    </row>
    <row r="110" spans="1:13" x14ac:dyDescent="0.35">
      <c r="A110" s="48" t="s">
        <v>77</v>
      </c>
      <c r="B110" s="85" t="s">
        <v>767</v>
      </c>
      <c r="C110" s="48" t="str">
        <f>VLOOKUP($B110,Leçons!$B:C,2,0)</f>
        <v>Formes 2D</v>
      </c>
      <c r="D110" s="48" t="s">
        <v>87</v>
      </c>
      <c r="E110" s="48">
        <v>8</v>
      </c>
      <c r="F110" s="48" t="str">
        <f t="shared" si="6"/>
        <v>CP-FO2-M-8</v>
      </c>
      <c r="G110" s="48"/>
      <c r="H110" s="85" t="s">
        <v>1076</v>
      </c>
      <c r="I110" s="85" t="str">
        <f t="shared" si="7"/>
        <v>CP-FO2-M-8-D3</v>
      </c>
      <c r="J110" s="48" t="e">
        <f>VLOOKUP(F110,'Activités par classe-leçon-nat'!G:H,2,0)</f>
        <v>#N/A</v>
      </c>
      <c r="K110" s="16" t="e">
        <f>VLOOKUP($F110,'Activités par classe-leçon-nat'!G:J,3,0)</f>
        <v>#N/A</v>
      </c>
      <c r="L110" s="48" t="s">
        <v>1304</v>
      </c>
    </row>
    <row r="111" spans="1:13" x14ac:dyDescent="0.35">
      <c r="A111" s="48" t="s">
        <v>77</v>
      </c>
      <c r="B111" s="85" t="s">
        <v>767</v>
      </c>
      <c r="C111" s="48" t="str">
        <f>VLOOKUP($B111,Leçons!$B:C,2,0)</f>
        <v>Formes 2D</v>
      </c>
      <c r="D111" s="48" t="s">
        <v>628</v>
      </c>
      <c r="E111" s="48">
        <v>1</v>
      </c>
      <c r="F111" s="48" t="str">
        <f t="shared" si="6"/>
        <v>CP-FO2-P-1</v>
      </c>
      <c r="G111" s="48"/>
      <c r="H111" s="85" t="s">
        <v>1074</v>
      </c>
      <c r="I111" s="85" t="str">
        <f t="shared" si="7"/>
        <v>CP-FO2-P-1-D2</v>
      </c>
      <c r="J111" s="48" t="e">
        <f>VLOOKUP(F111,'Activités par classe-leçon-nat'!G:H,2,0)</f>
        <v>#N/A</v>
      </c>
      <c r="K111" s="16" t="e">
        <f>VLOOKUP($F111,'Activités par classe-leçon-nat'!G:J,3,0)</f>
        <v>#N/A</v>
      </c>
      <c r="L111" s="48" t="s">
        <v>1305</v>
      </c>
    </row>
    <row r="112" spans="1:13" x14ac:dyDescent="0.35">
      <c r="A112" s="48" t="s">
        <v>77</v>
      </c>
      <c r="B112" s="85" t="s">
        <v>782</v>
      </c>
      <c r="C112" s="48" t="str">
        <f>VLOOKUP($B112,Leçons!$B:C,2,0)</f>
        <v>Formes 3D</v>
      </c>
      <c r="D112" s="48" t="s">
        <v>640</v>
      </c>
      <c r="E112" s="48">
        <v>1</v>
      </c>
      <c r="F112" s="48" t="str">
        <f t="shared" si="6"/>
        <v>CP-FO3-F-1</v>
      </c>
      <c r="G112" s="48"/>
      <c r="H112" s="85" t="s">
        <v>735</v>
      </c>
      <c r="I112" s="85" t="str">
        <f t="shared" si="7"/>
        <v>CP-FO3-F-1-B1</v>
      </c>
      <c r="J112" s="48" t="e">
        <f>VLOOKUP(F112,'Activités par classe-leçon-nat'!G:H,2,0)</f>
        <v>#N/A</v>
      </c>
      <c r="K112" s="16" t="e">
        <f>VLOOKUP($F112,'Activités par classe-leçon-nat'!G:J,3,0)</f>
        <v>#N/A</v>
      </c>
      <c r="L112" s="48" t="s">
        <v>1306</v>
      </c>
      <c r="M112" s="24"/>
    </row>
    <row r="113" spans="1:13" x14ac:dyDescent="0.35">
      <c r="A113" s="48" t="s">
        <v>77</v>
      </c>
      <c r="B113" s="85" t="s">
        <v>782</v>
      </c>
      <c r="C113" s="48" t="str">
        <f>VLOOKUP($B113,Leçons!$B:C,2,0)</f>
        <v>Formes 3D</v>
      </c>
      <c r="D113" s="48" t="s">
        <v>640</v>
      </c>
      <c r="E113" s="48">
        <v>1</v>
      </c>
      <c r="F113" s="48" t="str">
        <f t="shared" si="6"/>
        <v>CP-FO3-F-1</v>
      </c>
      <c r="G113" s="48"/>
      <c r="H113" s="85" t="s">
        <v>735</v>
      </c>
      <c r="I113" s="85" t="str">
        <f t="shared" si="7"/>
        <v>CP-FO3-F-1-B1</v>
      </c>
      <c r="J113" s="48" t="e">
        <f>VLOOKUP(F113,'Activités par classe-leçon-nat'!G:H,2,0)</f>
        <v>#N/A</v>
      </c>
      <c r="K113" s="16" t="e">
        <f>VLOOKUP($F113,'Activités par classe-leçon-nat'!G:J,3,0)</f>
        <v>#N/A</v>
      </c>
      <c r="L113" s="48" t="s">
        <v>1307</v>
      </c>
      <c r="M113" s="24"/>
    </row>
    <row r="114" spans="1:13" x14ac:dyDescent="0.35">
      <c r="A114" s="48" t="s">
        <v>77</v>
      </c>
      <c r="B114" s="85" t="s">
        <v>782</v>
      </c>
      <c r="C114" s="48" t="str">
        <f>VLOOKUP($B114,Leçons!$B:C,2,0)</f>
        <v>Formes 3D</v>
      </c>
      <c r="D114" s="48" t="s">
        <v>640</v>
      </c>
      <c r="E114" s="48">
        <v>1</v>
      </c>
      <c r="F114" s="48" t="str">
        <f t="shared" si="6"/>
        <v>CP-FO3-F-1</v>
      </c>
      <c r="G114" s="48"/>
      <c r="H114" s="85" t="s">
        <v>735</v>
      </c>
      <c r="I114" s="85" t="str">
        <f t="shared" si="7"/>
        <v>CP-FO3-F-1-B1</v>
      </c>
      <c r="J114" s="48" t="e">
        <f>VLOOKUP(F114,'Activités par classe-leçon-nat'!G:H,2,0)</f>
        <v>#N/A</v>
      </c>
      <c r="K114" s="16" t="e">
        <f>VLOOKUP($F114,'Activités par classe-leçon-nat'!G:J,3,0)</f>
        <v>#N/A</v>
      </c>
      <c r="L114" s="48" t="s">
        <v>1308</v>
      </c>
      <c r="M114" s="24"/>
    </row>
    <row r="115" spans="1:13" x14ac:dyDescent="0.35">
      <c r="A115" s="48" t="s">
        <v>77</v>
      </c>
      <c r="B115" s="85" t="s">
        <v>782</v>
      </c>
      <c r="C115" s="48" t="str">
        <f>VLOOKUP($B115,Leçons!$B:C,2,0)</f>
        <v>Formes 3D</v>
      </c>
      <c r="D115" s="48" t="s">
        <v>640</v>
      </c>
      <c r="E115" s="48">
        <v>1</v>
      </c>
      <c r="F115" s="48" t="str">
        <f t="shared" si="6"/>
        <v>CP-FO3-F-1</v>
      </c>
      <c r="G115" s="48"/>
      <c r="H115" s="85" t="s">
        <v>735</v>
      </c>
      <c r="I115" s="85" t="str">
        <f t="shared" si="7"/>
        <v>CP-FO3-F-1-B1</v>
      </c>
      <c r="J115" s="48" t="e">
        <f>VLOOKUP(F115,'Activités par classe-leçon-nat'!G:H,2,0)</f>
        <v>#N/A</v>
      </c>
      <c r="K115" s="16" t="e">
        <f>VLOOKUP($F115,'Activités par classe-leçon-nat'!G:J,3,0)</f>
        <v>#N/A</v>
      </c>
      <c r="L115" s="48" t="s">
        <v>1309</v>
      </c>
      <c r="M115" s="24"/>
    </row>
    <row r="116" spans="1:13" ht="21" customHeight="1" x14ac:dyDescent="0.35">
      <c r="A116" s="48" t="s">
        <v>77</v>
      </c>
      <c r="B116" s="85" t="s">
        <v>782</v>
      </c>
      <c r="C116" s="48" t="str">
        <f>VLOOKUP($B116,Leçons!$B:C,2,0)</f>
        <v>Formes 3D</v>
      </c>
      <c r="D116" s="48" t="s">
        <v>640</v>
      </c>
      <c r="E116" s="48">
        <v>1</v>
      </c>
      <c r="F116" s="48" t="str">
        <f t="shared" si="6"/>
        <v>CP-FO3-F-1</v>
      </c>
      <c r="G116" s="48"/>
      <c r="H116" s="85" t="s">
        <v>735</v>
      </c>
      <c r="I116" s="85" t="str">
        <f t="shared" si="7"/>
        <v>CP-FO3-F-1-B1</v>
      </c>
      <c r="J116" s="48" t="e">
        <f>VLOOKUP(F116,'Activités par classe-leçon-nat'!G:H,2,0)</f>
        <v>#N/A</v>
      </c>
      <c r="K116" s="16" t="e">
        <f>VLOOKUP($F116,'Activités par classe-leçon-nat'!G:J,3,0)</f>
        <v>#N/A</v>
      </c>
      <c r="L116" s="48" t="s">
        <v>1310</v>
      </c>
      <c r="M116" s="24"/>
    </row>
    <row r="117" spans="1:13" x14ac:dyDescent="0.35">
      <c r="A117" s="48" t="s">
        <v>77</v>
      </c>
      <c r="B117" s="85" t="s">
        <v>782</v>
      </c>
      <c r="C117" s="48" t="str">
        <f>VLOOKUP($B117,Leçons!$B:C,2,0)</f>
        <v>Formes 3D</v>
      </c>
      <c r="D117" s="48" t="s">
        <v>640</v>
      </c>
      <c r="E117" s="48">
        <v>1</v>
      </c>
      <c r="F117" s="48" t="str">
        <f t="shared" si="6"/>
        <v>CP-FO3-F-1</v>
      </c>
      <c r="G117" s="48"/>
      <c r="H117" s="85" t="s">
        <v>735</v>
      </c>
      <c r="I117" s="85" t="str">
        <f t="shared" si="7"/>
        <v>CP-FO3-F-1-B1</v>
      </c>
      <c r="J117" s="48" t="e">
        <f>VLOOKUP(F117,'Activités par classe-leçon-nat'!G:H,2,0)</f>
        <v>#N/A</v>
      </c>
      <c r="K117" s="16" t="e">
        <f>VLOOKUP($F117,'Activités par classe-leçon-nat'!G:J,3,0)</f>
        <v>#N/A</v>
      </c>
      <c r="L117" s="48" t="s">
        <v>1311</v>
      </c>
      <c r="M117" s="24"/>
    </row>
    <row r="118" spans="1:13" x14ac:dyDescent="0.35">
      <c r="A118" s="48" t="s">
        <v>77</v>
      </c>
      <c r="B118" s="85" t="s">
        <v>782</v>
      </c>
      <c r="C118" s="48" t="str">
        <f>VLOOKUP($B118,Leçons!$B:C,2,0)</f>
        <v>Formes 3D</v>
      </c>
      <c r="D118" s="48" t="s">
        <v>640</v>
      </c>
      <c r="E118" s="48">
        <v>1</v>
      </c>
      <c r="F118" s="48" t="str">
        <f t="shared" si="6"/>
        <v>CP-FO3-F-1</v>
      </c>
      <c r="G118" s="48"/>
      <c r="H118" s="85" t="s">
        <v>735</v>
      </c>
      <c r="I118" s="85" t="str">
        <f t="shared" si="7"/>
        <v>CP-FO3-F-1-B1</v>
      </c>
      <c r="J118" s="48" t="e">
        <f>VLOOKUP(F118,'Activités par classe-leçon-nat'!G:H,2,0)</f>
        <v>#N/A</v>
      </c>
      <c r="K118" s="16" t="e">
        <f>VLOOKUP($F118,'Activités par classe-leçon-nat'!G:J,3,0)</f>
        <v>#N/A</v>
      </c>
      <c r="L118" s="48" t="s">
        <v>1312</v>
      </c>
      <c r="M118" s="24"/>
    </row>
    <row r="119" spans="1:13" x14ac:dyDescent="0.35">
      <c r="A119" s="48" t="s">
        <v>77</v>
      </c>
      <c r="B119" s="85" t="s">
        <v>782</v>
      </c>
      <c r="C119" s="48" t="str">
        <f>VLOOKUP($B119,Leçons!$B:C,2,0)</f>
        <v>Formes 3D</v>
      </c>
      <c r="D119" s="48" t="s">
        <v>640</v>
      </c>
      <c r="E119" s="48">
        <v>1</v>
      </c>
      <c r="F119" s="48" t="str">
        <f t="shared" si="6"/>
        <v>CP-FO3-F-1</v>
      </c>
      <c r="G119" s="48"/>
      <c r="H119" s="85" t="s">
        <v>735</v>
      </c>
      <c r="I119" s="85" t="str">
        <f t="shared" si="7"/>
        <v>CP-FO3-F-1-B1</v>
      </c>
      <c r="J119" s="48" t="e">
        <f>VLOOKUP(F119,'Activités par classe-leçon-nat'!G:H,2,0)</f>
        <v>#N/A</v>
      </c>
      <c r="K119" s="16" t="e">
        <f>VLOOKUP($F119,'Activités par classe-leçon-nat'!G:J,3,0)</f>
        <v>#N/A</v>
      </c>
      <c r="L119" s="48" t="s">
        <v>1313</v>
      </c>
      <c r="M119" s="24"/>
    </row>
    <row r="120" spans="1:13" x14ac:dyDescent="0.35">
      <c r="A120" s="48" t="s">
        <v>77</v>
      </c>
      <c r="B120" s="85" t="s">
        <v>782</v>
      </c>
      <c r="C120" s="48" t="str">
        <f>VLOOKUP($B120,Leçons!$B:C,2,0)</f>
        <v>Formes 3D</v>
      </c>
      <c r="D120" s="48" t="s">
        <v>640</v>
      </c>
      <c r="E120" s="48">
        <v>1</v>
      </c>
      <c r="F120" s="48" t="str">
        <f t="shared" si="6"/>
        <v>CP-FO3-F-1</v>
      </c>
      <c r="G120" s="48"/>
      <c r="H120" s="85" t="s">
        <v>735</v>
      </c>
      <c r="I120" s="85" t="str">
        <f t="shared" si="7"/>
        <v>CP-FO3-F-1-B1</v>
      </c>
      <c r="J120" s="48" t="e">
        <f>VLOOKUP(F120,'Activités par classe-leçon-nat'!G:H,2,0)</f>
        <v>#N/A</v>
      </c>
      <c r="K120" s="16" t="e">
        <f>VLOOKUP($F120,'Activités par classe-leçon-nat'!G:J,3,0)</f>
        <v>#N/A</v>
      </c>
      <c r="L120" s="48" t="s">
        <v>1314</v>
      </c>
      <c r="M120" s="24"/>
    </row>
    <row r="121" spans="1:13" x14ac:dyDescent="0.35">
      <c r="A121" s="48" t="s">
        <v>77</v>
      </c>
      <c r="B121" s="85" t="s">
        <v>782</v>
      </c>
      <c r="C121" s="48" t="str">
        <f>VLOOKUP($B121,Leçons!$B:C,2,0)</f>
        <v>Formes 3D</v>
      </c>
      <c r="D121" s="48" t="s">
        <v>640</v>
      </c>
      <c r="E121" s="48">
        <v>1</v>
      </c>
      <c r="F121" s="48" t="str">
        <f t="shared" si="6"/>
        <v>CP-FO3-F-1</v>
      </c>
      <c r="G121" s="48"/>
      <c r="H121" s="85" t="s">
        <v>735</v>
      </c>
      <c r="I121" s="85" t="str">
        <f t="shared" si="7"/>
        <v>CP-FO3-F-1-B1</v>
      </c>
      <c r="J121" s="48" t="e">
        <f>VLOOKUP(F121,'Activités par classe-leçon-nat'!G:H,2,0)</f>
        <v>#N/A</v>
      </c>
      <c r="K121" s="16" t="e">
        <f>VLOOKUP($F121,'Activités par classe-leçon-nat'!G:J,3,0)</f>
        <v>#N/A</v>
      </c>
      <c r="L121" s="48" t="s">
        <v>1315</v>
      </c>
      <c r="M121" s="24"/>
    </row>
    <row r="122" spans="1:13" x14ac:dyDescent="0.35">
      <c r="A122" s="48" t="s">
        <v>77</v>
      </c>
      <c r="B122" s="85" t="s">
        <v>782</v>
      </c>
      <c r="C122" s="48" t="str">
        <f>VLOOKUP($B122,Leçons!$B:C,2,0)</f>
        <v>Formes 3D</v>
      </c>
      <c r="D122" s="48" t="s">
        <v>640</v>
      </c>
      <c r="E122" s="48">
        <v>1</v>
      </c>
      <c r="F122" s="48" t="str">
        <f t="shared" si="6"/>
        <v>CP-FO3-F-1</v>
      </c>
      <c r="G122" s="48"/>
      <c r="H122" s="85" t="s">
        <v>735</v>
      </c>
      <c r="I122" s="85" t="str">
        <f t="shared" si="7"/>
        <v>CP-FO3-F-1-B1</v>
      </c>
      <c r="J122" s="48" t="e">
        <f>VLOOKUP(F122,'Activités par classe-leçon-nat'!G:H,2,0)</f>
        <v>#N/A</v>
      </c>
      <c r="K122" s="16" t="e">
        <f>VLOOKUP($F122,'Activités par classe-leçon-nat'!G:J,3,0)</f>
        <v>#N/A</v>
      </c>
      <c r="L122" s="48" t="s">
        <v>1316</v>
      </c>
      <c r="M122" s="24"/>
    </row>
    <row r="123" spans="1:13" x14ac:dyDescent="0.35">
      <c r="A123" s="48" t="s">
        <v>77</v>
      </c>
      <c r="B123" s="85" t="s">
        <v>782</v>
      </c>
      <c r="C123" s="48" t="str">
        <f>VLOOKUP($B123,Leçons!$B:C,2,0)</f>
        <v>Formes 3D</v>
      </c>
      <c r="D123" s="48" t="s">
        <v>640</v>
      </c>
      <c r="E123" s="48">
        <v>1</v>
      </c>
      <c r="F123" s="48" t="str">
        <f t="shared" si="6"/>
        <v>CP-FO3-F-1</v>
      </c>
      <c r="G123" s="48"/>
      <c r="H123" s="85" t="s">
        <v>735</v>
      </c>
      <c r="I123" s="85" t="str">
        <f t="shared" si="7"/>
        <v>CP-FO3-F-1-B1</v>
      </c>
      <c r="J123" s="48" t="e">
        <f>VLOOKUP(F123,'Activités par classe-leçon-nat'!G:H,2,0)</f>
        <v>#N/A</v>
      </c>
      <c r="K123" s="16" t="e">
        <f>VLOOKUP($F123,'Activités par classe-leçon-nat'!G:J,3,0)</f>
        <v>#N/A</v>
      </c>
      <c r="L123" s="48" t="s">
        <v>1317</v>
      </c>
      <c r="M123" s="24"/>
    </row>
    <row r="124" spans="1:13" ht="29" x14ac:dyDescent="0.35">
      <c r="A124" s="48" t="s">
        <v>77</v>
      </c>
      <c r="B124" s="85" t="s">
        <v>782</v>
      </c>
      <c r="C124" s="48" t="str">
        <f>VLOOKUP($B124,Leçons!$B:C,2,0)</f>
        <v>Formes 3D</v>
      </c>
      <c r="D124" s="48" t="s">
        <v>640</v>
      </c>
      <c r="E124" s="48">
        <v>1</v>
      </c>
      <c r="F124" s="48" t="str">
        <f t="shared" si="6"/>
        <v>CP-FO3-F-1</v>
      </c>
      <c r="G124" s="48"/>
      <c r="H124" s="85" t="s">
        <v>87</v>
      </c>
      <c r="I124" s="85" t="str">
        <f t="shared" si="7"/>
        <v>CP-FO3-F-1-M</v>
      </c>
      <c r="J124" s="48" t="e">
        <f>VLOOKUP(F124,'Activités par classe-leçon-nat'!G:H,2,0)</f>
        <v>#N/A</v>
      </c>
      <c r="K124" s="16" t="e">
        <f>VLOOKUP($F124,'Activités par classe-leçon-nat'!G:J,3,0)</f>
        <v>#N/A</v>
      </c>
      <c r="L124" s="48" t="s">
        <v>1269</v>
      </c>
      <c r="M124" s="24"/>
    </row>
    <row r="125" spans="1:13" x14ac:dyDescent="0.35">
      <c r="A125" s="48" t="s">
        <v>77</v>
      </c>
      <c r="B125" s="85" t="s">
        <v>782</v>
      </c>
      <c r="C125" s="48" t="str">
        <f>VLOOKUP($B125,Leçons!$B:C,2,0)</f>
        <v>Formes 3D</v>
      </c>
      <c r="D125" s="48" t="s">
        <v>640</v>
      </c>
      <c r="E125" s="48">
        <v>1</v>
      </c>
      <c r="F125" s="48" t="str">
        <f t="shared" si="6"/>
        <v>CP-FO3-F-1</v>
      </c>
      <c r="G125" s="48"/>
      <c r="H125" s="85" t="s">
        <v>628</v>
      </c>
      <c r="I125" s="85" t="str">
        <f t="shared" si="7"/>
        <v>CP-FO3-F-1-P</v>
      </c>
      <c r="J125" s="48" t="e">
        <f>VLOOKUP(F125,'Activités par classe-leçon-nat'!G:H,2,0)</f>
        <v>#N/A</v>
      </c>
      <c r="K125" s="16" t="e">
        <f>VLOOKUP($F125,'Activités par classe-leçon-nat'!G:J,3,0)</f>
        <v>#N/A</v>
      </c>
      <c r="L125" s="48" t="s">
        <v>1318</v>
      </c>
      <c r="M125" s="24"/>
    </row>
    <row r="126" spans="1:13" x14ac:dyDescent="0.35">
      <c r="A126" s="48" t="s">
        <v>77</v>
      </c>
      <c r="B126" s="85" t="s">
        <v>782</v>
      </c>
      <c r="C126" s="48" t="str">
        <f>VLOOKUP($B126,Leçons!$B:C,2,0)</f>
        <v>Formes 3D</v>
      </c>
      <c r="D126" s="48" t="s">
        <v>640</v>
      </c>
      <c r="E126" s="48">
        <v>1</v>
      </c>
      <c r="F126" s="48" t="str">
        <f t="shared" si="6"/>
        <v>CP-FO3-F-1</v>
      </c>
      <c r="G126" s="48"/>
      <c r="H126" s="85" t="s">
        <v>952</v>
      </c>
      <c r="I126" s="85" t="str">
        <f t="shared" si="7"/>
        <v>CP-FO3-F-1-Q1</v>
      </c>
      <c r="J126" s="48" t="e">
        <f>VLOOKUP(F126,'Activités par classe-leçon-nat'!G:H,2,0)</f>
        <v>#N/A</v>
      </c>
      <c r="K126" s="16" t="e">
        <f>VLOOKUP($F126,'Activités par classe-leçon-nat'!G:J,3,0)</f>
        <v>#N/A</v>
      </c>
      <c r="L126" s="48" t="s">
        <v>1306</v>
      </c>
      <c r="M126" s="24"/>
    </row>
    <row r="127" spans="1:13" x14ac:dyDescent="0.35">
      <c r="A127" s="48" t="s">
        <v>77</v>
      </c>
      <c r="B127" s="85" t="s">
        <v>782</v>
      </c>
      <c r="C127" s="48" t="str">
        <f>VLOOKUP($B127,Leçons!$B:C,2,0)</f>
        <v>Formes 3D</v>
      </c>
      <c r="D127" s="48" t="s">
        <v>640</v>
      </c>
      <c r="E127" s="48">
        <v>1</v>
      </c>
      <c r="F127" s="48" t="str">
        <f t="shared" si="6"/>
        <v>CP-FO3-F-1</v>
      </c>
      <c r="G127" s="48"/>
      <c r="H127" s="85" t="s">
        <v>952</v>
      </c>
      <c r="I127" s="85" t="str">
        <f t="shared" si="7"/>
        <v>CP-FO3-F-1-Q1</v>
      </c>
      <c r="J127" s="48" t="e">
        <f>VLOOKUP(F127,'Activités par classe-leçon-nat'!G:H,2,0)</f>
        <v>#N/A</v>
      </c>
      <c r="K127" s="16" t="e">
        <f>VLOOKUP($F127,'Activités par classe-leçon-nat'!G:J,3,0)</f>
        <v>#N/A</v>
      </c>
      <c r="L127" s="48" t="s">
        <v>1307</v>
      </c>
      <c r="M127" s="24"/>
    </row>
    <row r="128" spans="1:13" x14ac:dyDescent="0.35">
      <c r="A128" s="48" t="s">
        <v>77</v>
      </c>
      <c r="B128" s="85" t="s">
        <v>782</v>
      </c>
      <c r="C128" s="48" t="str">
        <f>VLOOKUP($B128,Leçons!$B:C,2,0)</f>
        <v>Formes 3D</v>
      </c>
      <c r="D128" s="48" t="s">
        <v>640</v>
      </c>
      <c r="E128" s="48">
        <v>1</v>
      </c>
      <c r="F128" s="48" t="str">
        <f t="shared" si="6"/>
        <v>CP-FO3-F-1</v>
      </c>
      <c r="G128" s="48"/>
      <c r="H128" s="85" t="s">
        <v>952</v>
      </c>
      <c r="I128" s="85" t="str">
        <f t="shared" si="7"/>
        <v>CP-FO3-F-1-Q1</v>
      </c>
      <c r="J128" s="48" t="e">
        <f>VLOOKUP(F128,'Activités par classe-leçon-nat'!G:H,2,0)</f>
        <v>#N/A</v>
      </c>
      <c r="K128" s="16" t="e">
        <f>VLOOKUP($F128,'Activités par classe-leçon-nat'!G:J,3,0)</f>
        <v>#N/A</v>
      </c>
      <c r="L128" s="48" t="s">
        <v>1308</v>
      </c>
      <c r="M128" s="24"/>
    </row>
    <row r="129" spans="1:13" x14ac:dyDescent="0.35">
      <c r="A129" s="48" t="s">
        <v>77</v>
      </c>
      <c r="B129" s="85" t="s">
        <v>782</v>
      </c>
      <c r="C129" s="48" t="str">
        <f>VLOOKUP($B129,Leçons!$B:C,2,0)</f>
        <v>Formes 3D</v>
      </c>
      <c r="D129" s="48" t="s">
        <v>640</v>
      </c>
      <c r="E129" s="48">
        <v>1</v>
      </c>
      <c r="F129" s="48" t="str">
        <f t="shared" si="6"/>
        <v>CP-FO3-F-1</v>
      </c>
      <c r="G129" s="48"/>
      <c r="H129" s="85" t="s">
        <v>952</v>
      </c>
      <c r="I129" s="85" t="str">
        <f t="shared" si="7"/>
        <v>CP-FO3-F-1-Q1</v>
      </c>
      <c r="J129" s="48" t="e">
        <f>VLOOKUP(F129,'Activités par classe-leçon-nat'!G:H,2,0)</f>
        <v>#N/A</v>
      </c>
      <c r="K129" s="16" t="e">
        <f>VLOOKUP($F129,'Activités par classe-leçon-nat'!G:J,3,0)</f>
        <v>#N/A</v>
      </c>
      <c r="L129" s="48" t="s">
        <v>1309</v>
      </c>
      <c r="M129" s="24"/>
    </row>
    <row r="130" spans="1:13" x14ac:dyDescent="0.35">
      <c r="A130" s="48" t="s">
        <v>77</v>
      </c>
      <c r="B130" s="85" t="s">
        <v>782</v>
      </c>
      <c r="C130" s="48" t="str">
        <f>VLOOKUP($B130,Leçons!$B:C,2,0)</f>
        <v>Formes 3D</v>
      </c>
      <c r="D130" s="48" t="s">
        <v>640</v>
      </c>
      <c r="E130" s="48">
        <v>1</v>
      </c>
      <c r="F130" s="48" t="str">
        <f t="shared" ref="F130:F157" si="8">CONCATENATE(A130,"-",B130,"-",D130,"-",E130)</f>
        <v>CP-FO3-F-1</v>
      </c>
      <c r="G130" s="48"/>
      <c r="H130" s="85" t="s">
        <v>952</v>
      </c>
      <c r="I130" s="85" t="str">
        <f t="shared" ref="I130:I157" si="9">CONCATENATE(F130,"-",H130)</f>
        <v>CP-FO3-F-1-Q1</v>
      </c>
      <c r="J130" s="48" t="e">
        <f>VLOOKUP(F130,'Activités par classe-leçon-nat'!G:H,2,0)</f>
        <v>#N/A</v>
      </c>
      <c r="K130" s="16" t="e">
        <f>VLOOKUP($F130,'Activités par classe-leçon-nat'!G:J,3,0)</f>
        <v>#N/A</v>
      </c>
      <c r="L130" s="48" t="s">
        <v>1310</v>
      </c>
      <c r="M130" s="24"/>
    </row>
    <row r="131" spans="1:13" x14ac:dyDescent="0.35">
      <c r="A131" s="48" t="s">
        <v>77</v>
      </c>
      <c r="B131" s="85" t="s">
        <v>782</v>
      </c>
      <c r="C131" s="48" t="str">
        <f>VLOOKUP($B131,Leçons!$B:C,2,0)</f>
        <v>Formes 3D</v>
      </c>
      <c r="D131" s="48" t="s">
        <v>640</v>
      </c>
      <c r="E131" s="48">
        <v>1</v>
      </c>
      <c r="F131" s="48" t="str">
        <f t="shared" si="8"/>
        <v>CP-FO3-F-1</v>
      </c>
      <c r="G131" s="48"/>
      <c r="H131" s="85" t="s">
        <v>952</v>
      </c>
      <c r="I131" s="85" t="str">
        <f t="shared" si="9"/>
        <v>CP-FO3-F-1-Q1</v>
      </c>
      <c r="J131" s="48" t="e">
        <f>VLOOKUP(F131,'Activités par classe-leçon-nat'!G:H,2,0)</f>
        <v>#N/A</v>
      </c>
      <c r="K131" s="16" t="e">
        <f>VLOOKUP($F131,'Activités par classe-leçon-nat'!G:J,3,0)</f>
        <v>#N/A</v>
      </c>
      <c r="L131" s="48" t="s">
        <v>1311</v>
      </c>
      <c r="M131" s="24"/>
    </row>
    <row r="132" spans="1:13" x14ac:dyDescent="0.35">
      <c r="A132" s="48" t="s">
        <v>77</v>
      </c>
      <c r="B132" s="85" t="s">
        <v>782</v>
      </c>
      <c r="C132" s="48" t="str">
        <f>VLOOKUP($B132,Leçons!$B:C,2,0)</f>
        <v>Formes 3D</v>
      </c>
      <c r="D132" s="48" t="s">
        <v>640</v>
      </c>
      <c r="E132" s="48">
        <v>1</v>
      </c>
      <c r="F132" s="48" t="str">
        <f t="shared" si="8"/>
        <v>CP-FO3-F-1</v>
      </c>
      <c r="G132" s="48"/>
      <c r="H132" s="85" t="s">
        <v>952</v>
      </c>
      <c r="I132" s="85" t="str">
        <f t="shared" si="9"/>
        <v>CP-FO3-F-1-Q1</v>
      </c>
      <c r="J132" s="48" t="e">
        <f>VLOOKUP(F132,'Activités par classe-leçon-nat'!G:H,2,0)</f>
        <v>#N/A</v>
      </c>
      <c r="K132" s="16" t="e">
        <f>VLOOKUP($F132,'Activités par classe-leçon-nat'!G:J,3,0)</f>
        <v>#N/A</v>
      </c>
      <c r="L132" s="48" t="s">
        <v>1312</v>
      </c>
      <c r="M132" s="24"/>
    </row>
    <row r="133" spans="1:13" x14ac:dyDescent="0.35">
      <c r="A133" s="48" t="s">
        <v>77</v>
      </c>
      <c r="B133" s="85" t="s">
        <v>782</v>
      </c>
      <c r="C133" s="48" t="str">
        <f>VLOOKUP($B133,Leçons!$B:C,2,0)</f>
        <v>Formes 3D</v>
      </c>
      <c r="D133" s="48" t="s">
        <v>640</v>
      </c>
      <c r="E133" s="48">
        <v>1</v>
      </c>
      <c r="F133" s="48" t="str">
        <f t="shared" si="8"/>
        <v>CP-FO3-F-1</v>
      </c>
      <c r="G133" s="48"/>
      <c r="H133" s="85" t="s">
        <v>952</v>
      </c>
      <c r="I133" s="85" t="str">
        <f t="shared" si="9"/>
        <v>CP-FO3-F-1-Q1</v>
      </c>
      <c r="J133" s="48" t="e">
        <f>VLOOKUP(F133,'Activités par classe-leçon-nat'!G:H,2,0)</f>
        <v>#N/A</v>
      </c>
      <c r="K133" s="16" t="e">
        <f>VLOOKUP($F133,'Activités par classe-leçon-nat'!G:J,3,0)</f>
        <v>#N/A</v>
      </c>
      <c r="L133" s="48" t="s">
        <v>1313</v>
      </c>
      <c r="M133" s="24"/>
    </row>
    <row r="134" spans="1:13" x14ac:dyDescent="0.35">
      <c r="A134" s="48" t="s">
        <v>77</v>
      </c>
      <c r="B134" s="85" t="s">
        <v>782</v>
      </c>
      <c r="C134" s="48" t="str">
        <f>VLOOKUP($B134,Leçons!$B:C,2,0)</f>
        <v>Formes 3D</v>
      </c>
      <c r="D134" s="48" t="s">
        <v>640</v>
      </c>
      <c r="E134" s="48">
        <v>1</v>
      </c>
      <c r="F134" s="48" t="str">
        <f t="shared" si="8"/>
        <v>CP-FO3-F-1</v>
      </c>
      <c r="G134" s="48"/>
      <c r="H134" s="85" t="s">
        <v>952</v>
      </c>
      <c r="I134" s="85" t="str">
        <f t="shared" si="9"/>
        <v>CP-FO3-F-1-Q1</v>
      </c>
      <c r="J134" s="48" t="e">
        <f>VLOOKUP(F134,'Activités par classe-leçon-nat'!G:H,2,0)</f>
        <v>#N/A</v>
      </c>
      <c r="K134" s="16" t="e">
        <f>VLOOKUP($F134,'Activités par classe-leçon-nat'!G:J,3,0)</f>
        <v>#N/A</v>
      </c>
      <c r="L134" s="48" t="s">
        <v>1314</v>
      </c>
      <c r="M134" s="24"/>
    </row>
    <row r="135" spans="1:13" x14ac:dyDescent="0.35">
      <c r="A135" s="48" t="s">
        <v>77</v>
      </c>
      <c r="B135" s="85" t="s">
        <v>782</v>
      </c>
      <c r="C135" s="48" t="str">
        <f>VLOOKUP($B135,Leçons!$B:C,2,0)</f>
        <v>Formes 3D</v>
      </c>
      <c r="D135" s="48" t="s">
        <v>640</v>
      </c>
      <c r="E135" s="48">
        <v>1</v>
      </c>
      <c r="F135" s="48" t="str">
        <f t="shared" si="8"/>
        <v>CP-FO3-F-1</v>
      </c>
      <c r="G135" s="48"/>
      <c r="H135" s="85" t="s">
        <v>952</v>
      </c>
      <c r="I135" s="85" t="str">
        <f t="shared" si="9"/>
        <v>CP-FO3-F-1-Q1</v>
      </c>
      <c r="J135" s="48" t="e">
        <f>VLOOKUP(F135,'Activités par classe-leçon-nat'!G:H,2,0)</f>
        <v>#N/A</v>
      </c>
      <c r="K135" s="16" t="e">
        <f>VLOOKUP($F135,'Activités par classe-leçon-nat'!G:J,3,0)</f>
        <v>#N/A</v>
      </c>
      <c r="L135" s="48" t="s">
        <v>1315</v>
      </c>
      <c r="M135" s="24"/>
    </row>
    <row r="136" spans="1:13" x14ac:dyDescent="0.35">
      <c r="A136" s="48" t="s">
        <v>77</v>
      </c>
      <c r="B136" s="85" t="s">
        <v>782</v>
      </c>
      <c r="C136" s="48" t="str">
        <f>VLOOKUP($B136,Leçons!$B:C,2,0)</f>
        <v>Formes 3D</v>
      </c>
      <c r="D136" s="48" t="s">
        <v>640</v>
      </c>
      <c r="E136" s="48">
        <v>1</v>
      </c>
      <c r="F136" s="48" t="str">
        <f t="shared" si="8"/>
        <v>CP-FO3-F-1</v>
      </c>
      <c r="G136" s="48"/>
      <c r="H136" s="85" t="s">
        <v>952</v>
      </c>
      <c r="I136" s="85" t="str">
        <f t="shared" si="9"/>
        <v>CP-FO3-F-1-Q1</v>
      </c>
      <c r="J136" s="48" t="e">
        <f>VLOOKUP(F136,'Activités par classe-leçon-nat'!G:H,2,0)</f>
        <v>#N/A</v>
      </c>
      <c r="K136" s="16" t="e">
        <f>VLOOKUP($F136,'Activités par classe-leçon-nat'!G:J,3,0)</f>
        <v>#N/A</v>
      </c>
      <c r="L136" s="48" t="s">
        <v>1316</v>
      </c>
      <c r="M136" s="24"/>
    </row>
    <row r="137" spans="1:13" x14ac:dyDescent="0.35">
      <c r="A137" s="48" t="s">
        <v>77</v>
      </c>
      <c r="B137" s="85" t="s">
        <v>782</v>
      </c>
      <c r="C137" s="48" t="str">
        <f>VLOOKUP($B137,Leçons!$B:C,2,0)</f>
        <v>Formes 3D</v>
      </c>
      <c r="D137" s="48" t="s">
        <v>640</v>
      </c>
      <c r="E137" s="48">
        <v>1</v>
      </c>
      <c r="F137" s="48" t="str">
        <f t="shared" si="8"/>
        <v>CP-FO3-F-1</v>
      </c>
      <c r="G137" s="48"/>
      <c r="H137" s="85" t="s">
        <v>952</v>
      </c>
      <c r="I137" s="85" t="str">
        <f t="shared" si="9"/>
        <v>CP-FO3-F-1-Q1</v>
      </c>
      <c r="J137" s="48" t="e">
        <f>VLOOKUP(F137,'Activités par classe-leçon-nat'!G:H,2,0)</f>
        <v>#N/A</v>
      </c>
      <c r="K137" s="16" t="e">
        <f>VLOOKUP($F137,'Activités par classe-leçon-nat'!G:J,3,0)</f>
        <v>#N/A</v>
      </c>
      <c r="L137" s="48" t="s">
        <v>1317</v>
      </c>
      <c r="M137" s="24"/>
    </row>
    <row r="138" spans="1:13" ht="29" x14ac:dyDescent="0.35">
      <c r="A138" s="48" t="s">
        <v>77</v>
      </c>
      <c r="B138" s="85" t="s">
        <v>782</v>
      </c>
      <c r="C138" s="48" t="str">
        <f>VLOOKUP($B138,Leçons!$B:C,2,0)</f>
        <v>Formes 3D</v>
      </c>
      <c r="D138" s="48" t="s">
        <v>640</v>
      </c>
      <c r="E138" s="48">
        <v>2</v>
      </c>
      <c r="F138" s="48" t="str">
        <f t="shared" si="8"/>
        <v>CP-FO3-F-2</v>
      </c>
      <c r="G138" s="48"/>
      <c r="H138" s="85" t="s">
        <v>835</v>
      </c>
      <c r="I138" s="85" t="str">
        <f t="shared" si="9"/>
        <v>CP-FO3-F-2-T</v>
      </c>
      <c r="J138" s="48" t="e">
        <f>VLOOKUP(F138,'Activités par classe-leçon-nat'!G:H,2,0)</f>
        <v>#N/A</v>
      </c>
      <c r="K138" s="16" t="e">
        <f>VLOOKUP($F138,'Activités par classe-leçon-nat'!G:J,3,0)</f>
        <v>#N/A</v>
      </c>
      <c r="L138" s="48" t="s">
        <v>1319</v>
      </c>
      <c r="M138" s="24"/>
    </row>
    <row r="139" spans="1:13" ht="29" x14ac:dyDescent="0.35">
      <c r="A139" s="48" t="s">
        <v>77</v>
      </c>
      <c r="B139" s="85" t="s">
        <v>782</v>
      </c>
      <c r="C139" s="48" t="str">
        <f>VLOOKUP($B139,Leçons!$B:C,2,0)</f>
        <v>Formes 3D</v>
      </c>
      <c r="D139" s="48" t="s">
        <v>640</v>
      </c>
      <c r="E139" s="48">
        <v>2</v>
      </c>
      <c r="F139" s="48" t="str">
        <f t="shared" si="8"/>
        <v>CP-FO3-F-2</v>
      </c>
      <c r="G139" s="48"/>
      <c r="H139" s="85" t="s">
        <v>835</v>
      </c>
      <c r="I139" s="85" t="str">
        <f t="shared" si="9"/>
        <v>CP-FO3-F-2-T</v>
      </c>
      <c r="J139" s="48" t="e">
        <f>VLOOKUP(F139,'Activités par classe-leçon-nat'!G:H,2,0)</f>
        <v>#N/A</v>
      </c>
      <c r="K139" s="16" t="e">
        <f>VLOOKUP($F139,'Activités par classe-leçon-nat'!G:J,3,0)</f>
        <v>#N/A</v>
      </c>
      <c r="L139" s="48" t="s">
        <v>1320</v>
      </c>
      <c r="M139" s="24"/>
    </row>
    <row r="140" spans="1:13" x14ac:dyDescent="0.35">
      <c r="A140" s="48" t="s">
        <v>77</v>
      </c>
      <c r="B140" s="85" t="s">
        <v>782</v>
      </c>
      <c r="C140" s="48" t="str">
        <f>VLOOKUP($B140,Leçons!$B:C,2,0)</f>
        <v>Formes 3D</v>
      </c>
      <c r="D140" s="48" t="s">
        <v>640</v>
      </c>
      <c r="E140" s="48">
        <v>2</v>
      </c>
      <c r="F140" s="48" t="str">
        <f t="shared" si="8"/>
        <v>CP-FO3-F-2</v>
      </c>
      <c r="G140" s="48"/>
      <c r="H140" s="85" t="s">
        <v>835</v>
      </c>
      <c r="I140" s="85" t="str">
        <f t="shared" si="9"/>
        <v>CP-FO3-F-2-T</v>
      </c>
      <c r="J140" s="48" t="e">
        <f>VLOOKUP(F140,'Activités par classe-leçon-nat'!G:H,2,0)</f>
        <v>#N/A</v>
      </c>
      <c r="K140" s="16" t="e">
        <f>VLOOKUP($F140,'Activités par classe-leçon-nat'!G:J,3,0)</f>
        <v>#N/A</v>
      </c>
      <c r="L140" s="48" t="s">
        <v>1321</v>
      </c>
      <c r="M140" s="24"/>
    </row>
    <row r="141" spans="1:13" x14ac:dyDescent="0.35">
      <c r="A141" s="48" t="s">
        <v>77</v>
      </c>
      <c r="B141" s="85" t="s">
        <v>782</v>
      </c>
      <c r="C141" s="48" t="str">
        <f>VLOOKUP($B141,Leçons!$B:C,2,0)</f>
        <v>Formes 3D</v>
      </c>
      <c r="D141" s="48" t="s">
        <v>628</v>
      </c>
      <c r="E141" s="48">
        <v>1</v>
      </c>
      <c r="F141" s="48" t="str">
        <f t="shared" si="8"/>
        <v>CP-FO3-P-1</v>
      </c>
      <c r="G141" s="48"/>
      <c r="H141" s="85" t="s">
        <v>735</v>
      </c>
      <c r="I141" s="85" t="str">
        <f t="shared" si="9"/>
        <v>CP-FO3-P-1-B1</v>
      </c>
      <c r="J141" s="48" t="e">
        <f>VLOOKUP(F141,'Activités par classe-leçon-nat'!G:H,2,0)</f>
        <v>#N/A</v>
      </c>
      <c r="K141" s="16" t="e">
        <f>VLOOKUP($F141,'Activités par classe-leçon-nat'!G:J,3,0)</f>
        <v>#N/A</v>
      </c>
      <c r="L141" s="48" t="s">
        <v>1322</v>
      </c>
      <c r="M141" s="91"/>
    </row>
    <row r="142" spans="1:13" x14ac:dyDescent="0.35">
      <c r="A142" s="48" t="s">
        <v>77</v>
      </c>
      <c r="B142" s="85" t="s">
        <v>782</v>
      </c>
      <c r="C142" s="48" t="str">
        <f>VLOOKUP($B142,Leçons!$B:C,2,0)</f>
        <v>Formes 3D</v>
      </c>
      <c r="D142" s="48" t="s">
        <v>628</v>
      </c>
      <c r="E142" s="48">
        <v>1</v>
      </c>
      <c r="F142" s="48" t="str">
        <f t="shared" si="8"/>
        <v>CP-FO3-P-1</v>
      </c>
      <c r="G142" s="48"/>
      <c r="H142" s="85" t="s">
        <v>735</v>
      </c>
      <c r="I142" s="85" t="str">
        <f t="shared" si="9"/>
        <v>CP-FO3-P-1-B1</v>
      </c>
      <c r="J142" s="48" t="e">
        <f>VLOOKUP(F142,'Activités par classe-leçon-nat'!G:H,2,0)</f>
        <v>#N/A</v>
      </c>
      <c r="K142" s="16" t="e">
        <f>VLOOKUP($F142,'Activités par classe-leçon-nat'!G:J,3,0)</f>
        <v>#N/A</v>
      </c>
      <c r="L142" s="48" t="s">
        <v>1323</v>
      </c>
      <c r="M142" s="91"/>
    </row>
    <row r="143" spans="1:13" x14ac:dyDescent="0.35">
      <c r="A143" s="48" t="s">
        <v>77</v>
      </c>
      <c r="B143" s="85" t="s">
        <v>782</v>
      </c>
      <c r="C143" s="48" t="str">
        <f>VLOOKUP($B143,Leçons!$B:C,2,0)</f>
        <v>Formes 3D</v>
      </c>
      <c r="D143" s="48" t="s">
        <v>628</v>
      </c>
      <c r="E143" s="48">
        <v>1</v>
      </c>
      <c r="F143" s="48" t="str">
        <f t="shared" si="8"/>
        <v>CP-FO3-P-1</v>
      </c>
      <c r="G143" s="48"/>
      <c r="H143" s="85" t="s">
        <v>735</v>
      </c>
      <c r="I143" s="85" t="str">
        <f t="shared" si="9"/>
        <v>CP-FO3-P-1-B1</v>
      </c>
      <c r="J143" s="48" t="e">
        <f>VLOOKUP(F143,'Activités par classe-leçon-nat'!G:H,2,0)</f>
        <v>#N/A</v>
      </c>
      <c r="K143" s="16" t="e">
        <f>VLOOKUP($F143,'Activités par classe-leçon-nat'!G:J,3,0)</f>
        <v>#N/A</v>
      </c>
      <c r="L143" s="48" t="s">
        <v>1324</v>
      </c>
      <c r="M143" s="91"/>
    </row>
    <row r="144" spans="1:13" x14ac:dyDescent="0.35">
      <c r="A144" s="48" t="s">
        <v>77</v>
      </c>
      <c r="B144" s="85" t="s">
        <v>782</v>
      </c>
      <c r="C144" s="48" t="str">
        <f>VLOOKUP($B144,Leçons!$B:C,2,0)</f>
        <v>Formes 3D</v>
      </c>
      <c r="D144" s="48" t="s">
        <v>628</v>
      </c>
      <c r="E144" s="48">
        <v>1</v>
      </c>
      <c r="F144" s="48" t="str">
        <f t="shared" si="8"/>
        <v>CP-FO3-P-1</v>
      </c>
      <c r="G144" s="48"/>
      <c r="H144" s="85" t="s">
        <v>735</v>
      </c>
      <c r="I144" s="85" t="str">
        <f t="shared" si="9"/>
        <v>CP-FO3-P-1-B1</v>
      </c>
      <c r="J144" s="48" t="e">
        <f>VLOOKUP(F144,'Activités par classe-leçon-nat'!G:H,2,0)</f>
        <v>#N/A</v>
      </c>
      <c r="K144" s="16" t="e">
        <f>VLOOKUP($F144,'Activités par classe-leçon-nat'!G:J,3,0)</f>
        <v>#N/A</v>
      </c>
      <c r="L144" s="48" t="s">
        <v>1325</v>
      </c>
      <c r="M144" s="91"/>
    </row>
    <row r="145" spans="1:13" x14ac:dyDescent="0.35">
      <c r="A145" s="48" t="s">
        <v>77</v>
      </c>
      <c r="B145" s="85" t="s">
        <v>782</v>
      </c>
      <c r="C145" s="48" t="str">
        <f>VLOOKUP($B145,Leçons!$B:C,2,0)</f>
        <v>Formes 3D</v>
      </c>
      <c r="D145" s="48" t="s">
        <v>628</v>
      </c>
      <c r="E145" s="48">
        <v>1</v>
      </c>
      <c r="F145" s="48" t="str">
        <f t="shared" si="8"/>
        <v>CP-FO3-P-1</v>
      </c>
      <c r="G145" s="48"/>
      <c r="H145" s="85" t="s">
        <v>1074</v>
      </c>
      <c r="I145" s="85" t="str">
        <f t="shared" si="9"/>
        <v>CP-FO3-P-1-D2</v>
      </c>
      <c r="J145" s="48" t="e">
        <f>VLOOKUP(F145,'Activités par classe-leçon-nat'!G:H,2,0)</f>
        <v>#N/A</v>
      </c>
      <c r="K145" s="16" t="e">
        <f>VLOOKUP($F145,'Activités par classe-leçon-nat'!G:J,3,0)</f>
        <v>#N/A</v>
      </c>
      <c r="L145" s="48" t="s">
        <v>1326</v>
      </c>
      <c r="M145" s="24"/>
    </row>
    <row r="146" spans="1:13" x14ac:dyDescent="0.35">
      <c r="A146" s="48" t="s">
        <v>77</v>
      </c>
      <c r="B146" s="85" t="s">
        <v>782</v>
      </c>
      <c r="C146" s="48" t="str">
        <f>VLOOKUP($B146,Leçons!$B:C,2,0)</f>
        <v>Formes 3D</v>
      </c>
      <c r="D146" s="48" t="s">
        <v>628</v>
      </c>
      <c r="E146" s="48">
        <v>1</v>
      </c>
      <c r="F146" s="48" t="str">
        <f t="shared" si="8"/>
        <v>CP-FO3-P-1</v>
      </c>
      <c r="G146" s="48"/>
      <c r="H146" s="85" t="s">
        <v>1074</v>
      </c>
      <c r="I146" s="85" t="str">
        <f t="shared" si="9"/>
        <v>CP-FO3-P-1-D2</v>
      </c>
      <c r="J146" s="48" t="e">
        <f>VLOOKUP(F146,'Activités par classe-leçon-nat'!G:H,2,0)</f>
        <v>#N/A</v>
      </c>
      <c r="K146" s="16" t="e">
        <f>VLOOKUP($F146,'Activités par classe-leçon-nat'!G:J,3,0)</f>
        <v>#N/A</v>
      </c>
      <c r="L146" s="48" t="s">
        <v>1327</v>
      </c>
      <c r="M146" s="24"/>
    </row>
    <row r="147" spans="1:13" x14ac:dyDescent="0.35">
      <c r="A147" s="48" t="s">
        <v>77</v>
      </c>
      <c r="B147" s="85" t="s">
        <v>782</v>
      </c>
      <c r="C147" s="48" t="str">
        <f>VLOOKUP($B147,Leçons!$B:C,2,0)</f>
        <v>Formes 3D</v>
      </c>
      <c r="D147" s="48" t="s">
        <v>628</v>
      </c>
      <c r="E147" s="48">
        <v>1</v>
      </c>
      <c r="F147" s="48" t="str">
        <f t="shared" si="8"/>
        <v>CP-FO3-P-1</v>
      </c>
      <c r="G147" s="48"/>
      <c r="H147" s="85" t="s">
        <v>1074</v>
      </c>
      <c r="I147" s="85" t="str">
        <f t="shared" si="9"/>
        <v>CP-FO3-P-1-D2</v>
      </c>
      <c r="J147" s="48" t="e">
        <f>VLOOKUP(F147,'Activités par classe-leçon-nat'!G:H,2,0)</f>
        <v>#N/A</v>
      </c>
      <c r="K147" s="16" t="e">
        <f>VLOOKUP($F147,'Activités par classe-leçon-nat'!G:J,3,0)</f>
        <v>#N/A</v>
      </c>
      <c r="L147" s="48" t="s">
        <v>1328</v>
      </c>
      <c r="M147" s="24"/>
    </row>
    <row r="148" spans="1:13" x14ac:dyDescent="0.35">
      <c r="A148" s="48" t="s">
        <v>77</v>
      </c>
      <c r="B148" s="85" t="s">
        <v>782</v>
      </c>
      <c r="C148" s="48" t="str">
        <f>VLOOKUP($B148,Leçons!$B:C,2,0)</f>
        <v>Formes 3D</v>
      </c>
      <c r="D148" s="48" t="s">
        <v>628</v>
      </c>
      <c r="E148" s="48">
        <v>1</v>
      </c>
      <c r="F148" s="48" t="str">
        <f t="shared" si="8"/>
        <v>CP-FO3-P-1</v>
      </c>
      <c r="G148" s="48"/>
      <c r="H148" s="85" t="s">
        <v>87</v>
      </c>
      <c r="I148" s="85" t="str">
        <f t="shared" si="9"/>
        <v>CP-FO3-P-1-M</v>
      </c>
      <c r="J148" s="48" t="e">
        <f>VLOOKUP(F148,'Activités par classe-leçon-nat'!G:H,2,0)</f>
        <v>#N/A</v>
      </c>
      <c r="K148" s="16" t="e">
        <f>VLOOKUP($F148,'Activités par classe-leçon-nat'!G:J,3,0)</f>
        <v>#N/A</v>
      </c>
      <c r="L148" s="48" t="s">
        <v>1329</v>
      </c>
      <c r="M148" s="91"/>
    </row>
    <row r="149" spans="1:13" s="91" customFormat="1" ht="29" x14ac:dyDescent="0.35">
      <c r="A149" s="48" t="s">
        <v>77</v>
      </c>
      <c r="B149" s="85" t="s">
        <v>782</v>
      </c>
      <c r="C149" s="48" t="str">
        <f>VLOOKUP($B149,Leçons!$B:C,2,0)</f>
        <v>Formes 3D</v>
      </c>
      <c r="D149" s="48" t="s">
        <v>628</v>
      </c>
      <c r="E149" s="48">
        <v>1</v>
      </c>
      <c r="F149" s="48" t="str">
        <f t="shared" si="8"/>
        <v>CP-FO3-P-1</v>
      </c>
      <c r="G149" s="48"/>
      <c r="H149" s="85" t="s">
        <v>87</v>
      </c>
      <c r="I149" s="85" t="str">
        <f t="shared" si="9"/>
        <v>CP-FO3-P-1-M</v>
      </c>
      <c r="J149" s="48" t="e">
        <f>VLOOKUP(F149,'Activités par classe-leçon-nat'!G:H,2,0)</f>
        <v>#N/A</v>
      </c>
      <c r="K149" s="16" t="e">
        <f>VLOOKUP($F149,'Activités par classe-leçon-nat'!G:J,3,0)</f>
        <v>#N/A</v>
      </c>
      <c r="L149" s="48" t="s">
        <v>1330</v>
      </c>
    </row>
    <row r="150" spans="1:13" s="91" customFormat="1" x14ac:dyDescent="0.35">
      <c r="A150" s="48" t="s">
        <v>77</v>
      </c>
      <c r="B150" s="85" t="s">
        <v>782</v>
      </c>
      <c r="C150" s="48" t="str">
        <f>VLOOKUP($B150,Leçons!$B:C,2,0)</f>
        <v>Formes 3D</v>
      </c>
      <c r="D150" s="48" t="s">
        <v>628</v>
      </c>
      <c r="E150" s="48">
        <v>1</v>
      </c>
      <c r="F150" s="48" t="str">
        <f t="shared" si="8"/>
        <v>CP-FO3-P-1</v>
      </c>
      <c r="G150" s="48"/>
      <c r="H150" s="85" t="s">
        <v>628</v>
      </c>
      <c r="I150" s="85" t="str">
        <f t="shared" si="9"/>
        <v>CP-FO3-P-1-P</v>
      </c>
      <c r="J150" s="48" t="e">
        <f>VLOOKUP(F150,'Activités par classe-leçon-nat'!G:H,2,0)</f>
        <v>#N/A</v>
      </c>
      <c r="K150" s="16" t="e">
        <f>VLOOKUP($F150,'Activités par classe-leçon-nat'!G:J,3,0)</f>
        <v>#N/A</v>
      </c>
      <c r="L150" s="48" t="s">
        <v>1331</v>
      </c>
    </row>
    <row r="151" spans="1:13" s="91" customFormat="1" x14ac:dyDescent="0.35">
      <c r="A151" s="48" t="s">
        <v>77</v>
      </c>
      <c r="B151" s="85" t="s">
        <v>782</v>
      </c>
      <c r="C151" s="48" t="str">
        <f>VLOOKUP($B151,Leçons!$B:C,2,0)</f>
        <v>Formes 3D</v>
      </c>
      <c r="D151" s="48" t="s">
        <v>628</v>
      </c>
      <c r="E151" s="48">
        <v>1</v>
      </c>
      <c r="F151" s="48" t="str">
        <f t="shared" si="8"/>
        <v>CP-FO3-P-1</v>
      </c>
      <c r="G151" s="48"/>
      <c r="H151" s="85" t="s">
        <v>952</v>
      </c>
      <c r="I151" s="85" t="str">
        <f t="shared" si="9"/>
        <v>CP-FO3-P-1-Q1</v>
      </c>
      <c r="J151" s="48" t="e">
        <f>VLOOKUP(F151,'Activités par classe-leçon-nat'!G:H,2,0)</f>
        <v>#N/A</v>
      </c>
      <c r="K151" s="16" t="e">
        <f>VLOOKUP($F151,'Activités par classe-leçon-nat'!G:J,3,0)</f>
        <v>#N/A</v>
      </c>
      <c r="L151" s="48" t="s">
        <v>1322</v>
      </c>
    </row>
    <row r="152" spans="1:13" s="91" customFormat="1" x14ac:dyDescent="0.35">
      <c r="A152" s="48" t="s">
        <v>77</v>
      </c>
      <c r="B152" s="85" t="s">
        <v>782</v>
      </c>
      <c r="C152" s="48" t="str">
        <f>VLOOKUP($B152,Leçons!$B:C,2,0)</f>
        <v>Formes 3D</v>
      </c>
      <c r="D152" s="48" t="s">
        <v>628</v>
      </c>
      <c r="E152" s="48">
        <v>1</v>
      </c>
      <c r="F152" s="48" t="str">
        <f t="shared" si="8"/>
        <v>CP-FO3-P-1</v>
      </c>
      <c r="G152" s="48"/>
      <c r="H152" s="85" t="s">
        <v>952</v>
      </c>
      <c r="I152" s="85" t="str">
        <f t="shared" si="9"/>
        <v>CP-FO3-P-1-Q1</v>
      </c>
      <c r="J152" s="48" t="e">
        <f>VLOOKUP(F152,'Activités par classe-leçon-nat'!G:H,2,0)</f>
        <v>#N/A</v>
      </c>
      <c r="K152" s="16" t="e">
        <f>VLOOKUP($F152,'Activités par classe-leçon-nat'!G:J,3,0)</f>
        <v>#N/A</v>
      </c>
      <c r="L152" s="48" t="s">
        <v>1323</v>
      </c>
    </row>
    <row r="153" spans="1:13" s="91" customFormat="1" x14ac:dyDescent="0.35">
      <c r="A153" s="48" t="s">
        <v>77</v>
      </c>
      <c r="B153" s="85" t="s">
        <v>782</v>
      </c>
      <c r="C153" s="48" t="str">
        <f>VLOOKUP($B153,Leçons!$B:C,2,0)</f>
        <v>Formes 3D</v>
      </c>
      <c r="D153" s="48" t="s">
        <v>628</v>
      </c>
      <c r="E153" s="48">
        <v>1</v>
      </c>
      <c r="F153" s="48" t="str">
        <f t="shared" si="8"/>
        <v>CP-FO3-P-1</v>
      </c>
      <c r="G153" s="48"/>
      <c r="H153" s="85" t="s">
        <v>952</v>
      </c>
      <c r="I153" s="85" t="str">
        <f t="shared" si="9"/>
        <v>CP-FO3-P-1-Q1</v>
      </c>
      <c r="J153" s="48" t="e">
        <f>VLOOKUP(F153,'Activités par classe-leçon-nat'!G:H,2,0)</f>
        <v>#N/A</v>
      </c>
      <c r="K153" s="16" t="e">
        <f>VLOOKUP($F153,'Activités par classe-leçon-nat'!G:J,3,0)</f>
        <v>#N/A</v>
      </c>
      <c r="L153" s="48" t="s">
        <v>1324</v>
      </c>
    </row>
    <row r="154" spans="1:13" s="91" customFormat="1" x14ac:dyDescent="0.35">
      <c r="A154" s="48" t="s">
        <v>77</v>
      </c>
      <c r="B154" s="85" t="s">
        <v>782</v>
      </c>
      <c r="C154" s="48" t="str">
        <f>VLOOKUP($B154,Leçons!$B:C,2,0)</f>
        <v>Formes 3D</v>
      </c>
      <c r="D154" s="48" t="s">
        <v>628</v>
      </c>
      <c r="E154" s="48">
        <v>1</v>
      </c>
      <c r="F154" s="48" t="str">
        <f t="shared" si="8"/>
        <v>CP-FO3-P-1</v>
      </c>
      <c r="G154" s="48"/>
      <c r="H154" s="85" t="s">
        <v>952</v>
      </c>
      <c r="I154" s="85" t="str">
        <f t="shared" si="9"/>
        <v>CP-FO3-P-1-Q1</v>
      </c>
      <c r="J154" s="48" t="e">
        <f>VLOOKUP(F154,'Activités par classe-leçon-nat'!G:H,2,0)</f>
        <v>#N/A</v>
      </c>
      <c r="K154" s="16" t="e">
        <f>VLOOKUP($F154,'Activités par classe-leçon-nat'!G:J,3,0)</f>
        <v>#N/A</v>
      </c>
      <c r="L154" s="48" t="s">
        <v>1325</v>
      </c>
    </row>
    <row r="155" spans="1:13" s="91" customFormat="1" ht="29" x14ac:dyDescent="0.35">
      <c r="A155" s="48" t="s">
        <v>77</v>
      </c>
      <c r="B155" s="85" t="s">
        <v>782</v>
      </c>
      <c r="C155" s="48" t="str">
        <f>VLOOKUP($B155,Leçons!$B:C,2,0)</f>
        <v>Formes 3D</v>
      </c>
      <c r="D155" s="48" t="s">
        <v>628</v>
      </c>
      <c r="E155" s="48">
        <v>1</v>
      </c>
      <c r="F155" s="48" t="str">
        <f t="shared" si="8"/>
        <v>CP-FO3-P-1</v>
      </c>
      <c r="G155" s="48"/>
      <c r="H155" s="85" t="s">
        <v>1058</v>
      </c>
      <c r="I155" s="85" t="str">
        <f t="shared" si="9"/>
        <v>CP-FO3-P-1-Q3</v>
      </c>
      <c r="J155" s="48" t="e">
        <f>VLOOKUP(F155,'Activités par classe-leçon-nat'!G:H,2,0)</f>
        <v>#N/A</v>
      </c>
      <c r="K155" s="16" t="e">
        <f>VLOOKUP($F155,'Activités par classe-leçon-nat'!G:J,3,0)</f>
        <v>#N/A</v>
      </c>
      <c r="L155" s="48" t="s">
        <v>1332</v>
      </c>
      <c r="M155" s="24"/>
    </row>
    <row r="156" spans="1:13" s="91" customFormat="1" ht="29" x14ac:dyDescent="0.35">
      <c r="A156" s="48" t="s">
        <v>77</v>
      </c>
      <c r="B156" s="85" t="s">
        <v>782</v>
      </c>
      <c r="C156" s="48" t="str">
        <f>VLOOKUP($B156,Leçons!$B:C,2,0)</f>
        <v>Formes 3D</v>
      </c>
      <c r="D156" s="48" t="s">
        <v>628</v>
      </c>
      <c r="E156" s="48">
        <v>1</v>
      </c>
      <c r="F156" s="48" t="str">
        <f t="shared" si="8"/>
        <v>CP-FO3-P-1</v>
      </c>
      <c r="G156" s="48"/>
      <c r="H156" s="85" t="s">
        <v>1058</v>
      </c>
      <c r="I156" s="85" t="str">
        <f t="shared" si="9"/>
        <v>CP-FO3-P-1-Q3</v>
      </c>
      <c r="J156" s="48" t="e">
        <f>VLOOKUP(F156,'Activités par classe-leçon-nat'!G:H,2,0)</f>
        <v>#N/A</v>
      </c>
      <c r="K156" s="16" t="e">
        <f>VLOOKUP($F156,'Activités par classe-leçon-nat'!G:J,3,0)</f>
        <v>#N/A</v>
      </c>
      <c r="L156" s="48" t="s">
        <v>1333</v>
      </c>
      <c r="M156" s="23"/>
    </row>
    <row r="157" spans="1:13" s="91" customFormat="1" ht="29" x14ac:dyDescent="0.35">
      <c r="A157" s="48" t="s">
        <v>77</v>
      </c>
      <c r="B157" s="85" t="s">
        <v>782</v>
      </c>
      <c r="C157" s="48" t="str">
        <f>VLOOKUP($B157,Leçons!$B:C,2,0)</f>
        <v>Formes 3D</v>
      </c>
      <c r="D157" s="48" t="s">
        <v>628</v>
      </c>
      <c r="E157" s="48">
        <v>1</v>
      </c>
      <c r="F157" s="48" t="str">
        <f t="shared" si="8"/>
        <v>CP-FO3-P-1</v>
      </c>
      <c r="G157" s="48"/>
      <c r="H157" s="85" t="s">
        <v>1058</v>
      </c>
      <c r="I157" s="85" t="str">
        <f t="shared" si="9"/>
        <v>CP-FO3-P-1-Q3</v>
      </c>
      <c r="J157" s="48" t="e">
        <f>VLOOKUP(F157,'Activités par classe-leçon-nat'!G:H,2,0)</f>
        <v>#N/A</v>
      </c>
      <c r="K157" s="16" t="e">
        <f>VLOOKUP($F157,'Activités par classe-leçon-nat'!G:J,3,0)</f>
        <v>#N/A</v>
      </c>
      <c r="L157" s="48" t="s">
        <v>1334</v>
      </c>
      <c r="M157" s="23"/>
    </row>
    <row r="158" spans="1:13" s="91" customFormat="1" ht="29" x14ac:dyDescent="0.35">
      <c r="A158" s="48" t="s">
        <v>77</v>
      </c>
      <c r="B158" s="7" t="s">
        <v>695</v>
      </c>
      <c r="C158" s="15" t="str">
        <f>VLOOKUP($B158,Leçons!$B:C,2,0)</f>
        <v>Comparaison / Ordinalité / Ordre / Sériation</v>
      </c>
      <c r="D158" s="15"/>
      <c r="E158" s="15"/>
      <c r="F158" s="15"/>
      <c r="G158" s="15"/>
      <c r="H158" s="7"/>
      <c r="I158" s="9" t="str">
        <f t="shared" ref="I158:I194" si="10">CONCATENATE(D158,"-",H158)</f>
        <v>-</v>
      </c>
      <c r="J158" s="48" t="e">
        <f>VLOOKUP(F158,'Activités par classe-leçon-nat'!G:H,2,0)</f>
        <v>#N/A</v>
      </c>
      <c r="K158" s="16" t="e">
        <f>VLOOKUP($F158,'Activités par classe-leçon-nat'!G:J,3,0)</f>
        <v>#N/A</v>
      </c>
      <c r="L158" s="16"/>
      <c r="M158" s="24"/>
    </row>
    <row r="159" spans="1:13" s="91" customFormat="1" ht="29" x14ac:dyDescent="0.35">
      <c r="A159" s="48" t="s">
        <v>77</v>
      </c>
      <c r="B159" s="7" t="s">
        <v>695</v>
      </c>
      <c r="C159" s="15" t="str">
        <f>VLOOKUP($B159,Leçons!$B:C,2,0)</f>
        <v>Comparaison / Ordinalité / Ordre / Sériation</v>
      </c>
      <c r="D159" s="15"/>
      <c r="E159" s="15"/>
      <c r="F159" s="15"/>
      <c r="G159" s="15"/>
      <c r="H159" s="7"/>
      <c r="I159" s="9" t="str">
        <f t="shared" si="10"/>
        <v>-</v>
      </c>
      <c r="J159" s="48" t="e">
        <f>VLOOKUP(F159,'Activités par classe-leçon-nat'!G:H,2,0)</f>
        <v>#N/A</v>
      </c>
      <c r="K159" s="16" t="e">
        <f>VLOOKUP($F159,'Activités par classe-leçon-nat'!G:J,3,0)</f>
        <v>#N/A</v>
      </c>
      <c r="L159" s="16"/>
      <c r="M159" s="24"/>
    </row>
    <row r="160" spans="1:13" ht="29" x14ac:dyDescent="0.35">
      <c r="A160" s="48" t="s">
        <v>77</v>
      </c>
      <c r="B160" s="7" t="s">
        <v>695</v>
      </c>
      <c r="C160" s="15" t="str">
        <f>VLOOKUP($B160,Leçons!$B:C,2,0)</f>
        <v>Comparaison / Ordinalité / Ordre / Sériation</v>
      </c>
      <c r="D160" s="15"/>
      <c r="E160" s="15"/>
      <c r="F160" s="15"/>
      <c r="G160" s="15"/>
      <c r="H160" s="7"/>
      <c r="I160" s="9" t="str">
        <f t="shared" si="10"/>
        <v>-</v>
      </c>
      <c r="J160" s="48" t="e">
        <f>VLOOKUP(F160,'Activités par classe-leçon-nat'!G:H,2,0)</f>
        <v>#N/A</v>
      </c>
      <c r="K160" s="16" t="e">
        <f>VLOOKUP($F160,'Activités par classe-leçon-nat'!G:J,3,0)</f>
        <v>#N/A</v>
      </c>
      <c r="L160" s="16"/>
      <c r="M160" s="24"/>
    </row>
    <row r="161" spans="1:13" ht="29" x14ac:dyDescent="0.35">
      <c r="A161" s="48" t="s">
        <v>77</v>
      </c>
      <c r="B161" s="7" t="s">
        <v>695</v>
      </c>
      <c r="C161" s="15" t="str">
        <f>VLOOKUP($B161,Leçons!$B:C,2,0)</f>
        <v>Comparaison / Ordinalité / Ordre / Sériation</v>
      </c>
      <c r="D161" s="15"/>
      <c r="E161" s="15"/>
      <c r="F161" s="15"/>
      <c r="G161" s="15"/>
      <c r="H161" s="7"/>
      <c r="I161" s="9" t="str">
        <f t="shared" si="10"/>
        <v>-</v>
      </c>
      <c r="J161" s="48" t="e">
        <f>VLOOKUP(F161,'Activités par classe-leçon-nat'!G:H,2,0)</f>
        <v>#N/A</v>
      </c>
      <c r="K161" s="16" t="e">
        <f>VLOOKUP($F161,'Activités par classe-leçon-nat'!G:J,3,0)</f>
        <v>#N/A</v>
      </c>
      <c r="L161" s="16"/>
      <c r="M161" s="24"/>
    </row>
    <row r="162" spans="1:13" ht="29" x14ac:dyDescent="0.35">
      <c r="A162" s="48" t="s">
        <v>77</v>
      </c>
      <c r="B162" s="7" t="s">
        <v>695</v>
      </c>
      <c r="C162" s="15" t="str">
        <f>VLOOKUP($B162,Leçons!$B:C,2,0)</f>
        <v>Comparaison / Ordinalité / Ordre / Sériation</v>
      </c>
      <c r="D162" s="15"/>
      <c r="E162" s="15"/>
      <c r="F162" s="15"/>
      <c r="G162" s="15"/>
      <c r="H162" s="7"/>
      <c r="I162" s="9" t="str">
        <f t="shared" si="10"/>
        <v>-</v>
      </c>
      <c r="J162" s="48" t="e">
        <f>VLOOKUP(F162,'Activités par classe-leçon-nat'!G:H,2,0)</f>
        <v>#N/A</v>
      </c>
      <c r="K162" s="16" t="e">
        <f>VLOOKUP($F162,'Activités par classe-leçon-nat'!G:J,3,0)</f>
        <v>#N/A</v>
      </c>
      <c r="L162" s="16"/>
      <c r="M162" s="24"/>
    </row>
    <row r="163" spans="1:13" ht="29" x14ac:dyDescent="0.35">
      <c r="A163" s="48" t="s">
        <v>77</v>
      </c>
      <c r="B163" s="7" t="s">
        <v>695</v>
      </c>
      <c r="C163" s="15" t="str">
        <f>VLOOKUP($B163,Leçons!$B:C,2,0)</f>
        <v>Comparaison / Ordinalité / Ordre / Sériation</v>
      </c>
      <c r="D163" s="15"/>
      <c r="E163" s="15"/>
      <c r="F163" s="15"/>
      <c r="G163" s="15"/>
      <c r="H163" s="7"/>
      <c r="I163" s="9" t="str">
        <f t="shared" si="10"/>
        <v>-</v>
      </c>
      <c r="J163" s="48" t="e">
        <f>VLOOKUP(F163,'Activités par classe-leçon-nat'!G:H,2,0)</f>
        <v>#N/A</v>
      </c>
      <c r="K163" s="16" t="e">
        <f>VLOOKUP($F163,'Activités par classe-leçon-nat'!G:J,3,0)</f>
        <v>#N/A</v>
      </c>
      <c r="L163" s="16"/>
      <c r="M163" s="24"/>
    </row>
    <row r="164" spans="1:13" ht="29" x14ac:dyDescent="0.35">
      <c r="A164" s="48" t="s">
        <v>77</v>
      </c>
      <c r="B164" s="7" t="s">
        <v>695</v>
      </c>
      <c r="C164" s="15" t="str">
        <f>VLOOKUP($B164,Leçons!$B:C,2,0)</f>
        <v>Comparaison / Ordinalité / Ordre / Sériation</v>
      </c>
      <c r="D164" s="15"/>
      <c r="E164" s="15"/>
      <c r="F164" s="15"/>
      <c r="G164" s="15"/>
      <c r="H164" s="7"/>
      <c r="I164" s="9" t="str">
        <f t="shared" si="10"/>
        <v>-</v>
      </c>
      <c r="J164" s="48" t="e">
        <f>VLOOKUP(F164,'Activités par classe-leçon-nat'!G:H,2,0)</f>
        <v>#N/A</v>
      </c>
      <c r="K164" s="16" t="e">
        <f>VLOOKUP($F164,'Activités par classe-leçon-nat'!G:J,3,0)</f>
        <v>#N/A</v>
      </c>
      <c r="L164" s="16"/>
      <c r="M164" s="24"/>
    </row>
    <row r="165" spans="1:13" ht="29" x14ac:dyDescent="0.35">
      <c r="A165" s="48" t="s">
        <v>77</v>
      </c>
      <c r="B165" s="7" t="s">
        <v>695</v>
      </c>
      <c r="C165" s="15" t="str">
        <f>VLOOKUP($B165,Leçons!$B:C,2,0)</f>
        <v>Comparaison / Ordinalité / Ordre / Sériation</v>
      </c>
      <c r="D165" s="15"/>
      <c r="E165" s="15"/>
      <c r="F165" s="15"/>
      <c r="G165" s="15"/>
      <c r="H165" s="7"/>
      <c r="I165" s="9" t="str">
        <f t="shared" si="10"/>
        <v>-</v>
      </c>
      <c r="J165" s="48" t="e">
        <f>VLOOKUP(F165,'Activités par classe-leçon-nat'!G:H,2,0)</f>
        <v>#N/A</v>
      </c>
      <c r="K165" s="16" t="e">
        <f>VLOOKUP($F165,'Activités par classe-leçon-nat'!G:J,3,0)</f>
        <v>#N/A</v>
      </c>
      <c r="L165" s="16"/>
      <c r="M165" s="24"/>
    </row>
    <row r="166" spans="1:13" ht="29" x14ac:dyDescent="0.35">
      <c r="A166" s="48" t="s">
        <v>77</v>
      </c>
      <c r="B166" s="7" t="s">
        <v>695</v>
      </c>
      <c r="C166" s="15" t="str">
        <f>VLOOKUP($B166,Leçons!$B:C,2,0)</f>
        <v>Comparaison / Ordinalité / Ordre / Sériation</v>
      </c>
      <c r="D166" s="15"/>
      <c r="E166" s="15"/>
      <c r="F166" s="15"/>
      <c r="G166" s="15"/>
      <c r="H166" s="7"/>
      <c r="I166" s="9" t="str">
        <f t="shared" si="10"/>
        <v>-</v>
      </c>
      <c r="J166" s="48" t="e">
        <f>VLOOKUP(F166,'Activités par classe-leçon-nat'!G:H,2,0)</f>
        <v>#N/A</v>
      </c>
      <c r="K166" s="16" t="e">
        <f>VLOOKUP($F166,'Activités par classe-leçon-nat'!G:J,3,0)</f>
        <v>#N/A</v>
      </c>
      <c r="L166" s="16"/>
      <c r="M166" s="24"/>
    </row>
    <row r="167" spans="1:13" ht="29" x14ac:dyDescent="0.35">
      <c r="A167" s="48" t="s">
        <v>77</v>
      </c>
      <c r="B167" s="7" t="s">
        <v>695</v>
      </c>
      <c r="C167" s="15" t="str">
        <f>VLOOKUP($B167,Leçons!$B:C,2,0)</f>
        <v>Comparaison / Ordinalité / Ordre / Sériation</v>
      </c>
      <c r="D167" s="15"/>
      <c r="E167" s="15"/>
      <c r="F167" s="15"/>
      <c r="G167" s="15"/>
      <c r="H167" s="7"/>
      <c r="I167" s="9" t="str">
        <f t="shared" si="10"/>
        <v>-</v>
      </c>
      <c r="J167" s="48" t="e">
        <f>VLOOKUP(F167,'Activités par classe-leçon-nat'!G:H,2,0)</f>
        <v>#N/A</v>
      </c>
      <c r="K167" s="16" t="e">
        <f>VLOOKUP($F167,'Activités par classe-leçon-nat'!G:J,3,0)</f>
        <v>#N/A</v>
      </c>
      <c r="L167" s="16"/>
      <c r="M167" s="24"/>
    </row>
    <row r="168" spans="1:13" ht="29" x14ac:dyDescent="0.35">
      <c r="A168" s="48" t="s">
        <v>77</v>
      </c>
      <c r="B168" s="7" t="s">
        <v>695</v>
      </c>
      <c r="C168" s="15" t="str">
        <f>VLOOKUP($B168,Leçons!$B:C,2,0)</f>
        <v>Comparaison / Ordinalité / Ordre / Sériation</v>
      </c>
      <c r="D168" s="15"/>
      <c r="E168" s="15"/>
      <c r="F168" s="15"/>
      <c r="G168" s="15"/>
      <c r="H168" s="7"/>
      <c r="I168" s="9" t="str">
        <f t="shared" si="10"/>
        <v>-</v>
      </c>
      <c r="J168" s="48" t="e">
        <f>VLOOKUP(F168,'Activités par classe-leçon-nat'!G:H,2,0)</f>
        <v>#N/A</v>
      </c>
      <c r="K168" s="16" t="e">
        <f>VLOOKUP($F168,'Activités par classe-leçon-nat'!G:J,3,0)</f>
        <v>#N/A</v>
      </c>
      <c r="L168" s="16"/>
      <c r="M168" s="24"/>
    </row>
    <row r="169" spans="1:13" ht="29" x14ac:dyDescent="0.35">
      <c r="A169" s="48" t="s">
        <v>77</v>
      </c>
      <c r="B169" s="7" t="s">
        <v>695</v>
      </c>
      <c r="C169" s="15" t="str">
        <f>VLOOKUP($B169,Leçons!$B:C,2,0)</f>
        <v>Comparaison / Ordinalité / Ordre / Sériation</v>
      </c>
      <c r="D169" s="15"/>
      <c r="E169" s="15"/>
      <c r="F169" s="15"/>
      <c r="G169" s="15"/>
      <c r="H169" s="7"/>
      <c r="I169" s="9" t="str">
        <f t="shared" si="10"/>
        <v>-</v>
      </c>
      <c r="J169" s="48" t="e">
        <f>VLOOKUP(F169,'Activités par classe-leçon-nat'!G:H,2,0)</f>
        <v>#N/A</v>
      </c>
      <c r="K169" s="16" t="e">
        <f>VLOOKUP($F169,'Activités par classe-leçon-nat'!G:J,3,0)</f>
        <v>#N/A</v>
      </c>
      <c r="L169" s="15"/>
      <c r="M169" s="24"/>
    </row>
    <row r="170" spans="1:13" ht="72.5" x14ac:dyDescent="0.35">
      <c r="A170" s="48" t="s">
        <v>77</v>
      </c>
      <c r="B170" s="7" t="s">
        <v>695</v>
      </c>
      <c r="C170" s="15" t="str">
        <f>VLOOKUP($B170,Leçons!$B:C,2,0)</f>
        <v>Comparaison / Ordinalité / Ordre / Sériation</v>
      </c>
      <c r="D170" s="15"/>
      <c r="E170" s="15"/>
      <c r="F170" s="15"/>
      <c r="G170" s="15"/>
      <c r="H170" s="7"/>
      <c r="I170" s="9" t="str">
        <f t="shared" si="10"/>
        <v>-</v>
      </c>
      <c r="J170" s="48" t="e">
        <f>VLOOKUP(F170,'Activités par classe-leçon-nat'!G:H,2,0)</f>
        <v>#N/A</v>
      </c>
      <c r="K170" s="16" t="e">
        <f>VLOOKUP($F170,'Activités par classe-leçon-nat'!G:J,3,0)</f>
        <v>#N/A</v>
      </c>
      <c r="L170" s="15" t="s">
        <v>1335</v>
      </c>
      <c r="M170" s="24"/>
    </row>
    <row r="171" spans="1:13" x14ac:dyDescent="0.35">
      <c r="A171" s="48" t="s">
        <v>77</v>
      </c>
      <c r="B171" s="7" t="s">
        <v>742</v>
      </c>
      <c r="C171" s="15" t="str">
        <f>VLOOKUP($B171,Leçons!$B:C,2,0)</f>
        <v>Ecriture</v>
      </c>
      <c r="D171" s="15"/>
      <c r="E171" s="15"/>
      <c r="F171" s="15"/>
      <c r="G171" s="15"/>
      <c r="H171" s="7"/>
      <c r="I171" s="9" t="str">
        <f t="shared" si="10"/>
        <v>-</v>
      </c>
      <c r="J171" s="48" t="e">
        <f>VLOOKUP(F171,'Activités par classe-leçon-nat'!G:H,2,0)</f>
        <v>#N/A</v>
      </c>
      <c r="K171" s="16" t="e">
        <f>VLOOKUP($F171,'Activités par classe-leçon-nat'!G:J,3,0)</f>
        <v>#N/A</v>
      </c>
      <c r="L171" s="15"/>
      <c r="M171" s="24"/>
    </row>
    <row r="172" spans="1:13" x14ac:dyDescent="0.35">
      <c r="A172" s="48" t="s">
        <v>77</v>
      </c>
      <c r="B172" s="7" t="s">
        <v>742</v>
      </c>
      <c r="C172" s="15" t="str">
        <f>VLOOKUP($B172,Leçons!$B:C,2,0)</f>
        <v>Ecriture</v>
      </c>
      <c r="D172" s="15"/>
      <c r="E172" s="15"/>
      <c r="F172" s="15"/>
      <c r="G172" s="15"/>
      <c r="H172" s="7"/>
      <c r="I172" s="9" t="str">
        <f t="shared" si="10"/>
        <v>-</v>
      </c>
      <c r="J172" s="48" t="e">
        <f>VLOOKUP(F172,'Activités par classe-leçon-nat'!G:H,2,0)</f>
        <v>#N/A</v>
      </c>
      <c r="K172" s="16" t="e">
        <f>VLOOKUP($F172,'Activités par classe-leçon-nat'!G:J,3,0)</f>
        <v>#N/A</v>
      </c>
      <c r="L172" s="15"/>
      <c r="M172" s="24"/>
    </row>
    <row r="173" spans="1:13" x14ac:dyDescent="0.35">
      <c r="A173" s="48" t="s">
        <v>77</v>
      </c>
      <c r="B173" s="7" t="s">
        <v>742</v>
      </c>
      <c r="C173" s="15" t="str">
        <f>VLOOKUP($B173,Leçons!$B:C,2,0)</f>
        <v>Ecriture</v>
      </c>
      <c r="D173" s="15"/>
      <c r="E173" s="15"/>
      <c r="F173" s="15"/>
      <c r="G173" s="15"/>
      <c r="H173" s="7"/>
      <c r="I173" s="9" t="str">
        <f t="shared" si="10"/>
        <v>-</v>
      </c>
      <c r="J173" s="48" t="e">
        <f>VLOOKUP(F173,'Activités par classe-leçon-nat'!G:H,2,0)</f>
        <v>#N/A</v>
      </c>
      <c r="K173" s="16" t="e">
        <f>VLOOKUP($F173,'Activités par classe-leçon-nat'!G:J,3,0)</f>
        <v>#N/A</v>
      </c>
      <c r="L173" s="15"/>
      <c r="M173" s="24"/>
    </row>
    <row r="174" spans="1:13" x14ac:dyDescent="0.35">
      <c r="A174" s="48" t="s">
        <v>77</v>
      </c>
      <c r="B174" s="7" t="s">
        <v>742</v>
      </c>
      <c r="C174" s="15" t="str">
        <f>VLOOKUP($B174,Leçons!$B:C,2,0)</f>
        <v>Ecriture</v>
      </c>
      <c r="D174" s="15"/>
      <c r="E174" s="15"/>
      <c r="F174" s="15"/>
      <c r="G174" s="15"/>
      <c r="H174" s="7"/>
      <c r="I174" s="9" t="str">
        <f t="shared" si="10"/>
        <v>-</v>
      </c>
      <c r="J174" s="48" t="e">
        <f>VLOOKUP(F174,'Activités par classe-leçon-nat'!G:H,2,0)</f>
        <v>#N/A</v>
      </c>
      <c r="K174" s="16" t="e">
        <f>VLOOKUP($F174,'Activités par classe-leçon-nat'!G:J,3,0)</f>
        <v>#N/A</v>
      </c>
      <c r="L174" s="15"/>
      <c r="M174" s="24"/>
    </row>
    <row r="175" spans="1:13" x14ac:dyDescent="0.35">
      <c r="A175" s="48" t="s">
        <v>77</v>
      </c>
      <c r="B175" s="7" t="s">
        <v>870</v>
      </c>
      <c r="C175" s="15" t="str">
        <f>VLOOKUP($B175,Leçons!$B:C,2,0)</f>
        <v>Base décimale</v>
      </c>
      <c r="D175" s="15"/>
      <c r="E175" s="15"/>
      <c r="F175" s="15"/>
      <c r="G175" s="15"/>
      <c r="H175" s="7"/>
      <c r="I175" s="9" t="str">
        <f t="shared" si="10"/>
        <v>-</v>
      </c>
      <c r="J175" s="48" t="e">
        <f>VLOOKUP(F175,'Activités par classe-leçon-nat'!G:H,2,0)</f>
        <v>#N/A</v>
      </c>
      <c r="K175" s="16" t="e">
        <f>VLOOKUP($F175,'Activités par classe-leçon-nat'!G:J,3,0)</f>
        <v>#N/A</v>
      </c>
      <c r="L175" s="15"/>
      <c r="M175" s="24"/>
    </row>
    <row r="176" spans="1:13" x14ac:dyDescent="0.35">
      <c r="A176" s="48" t="s">
        <v>77</v>
      </c>
      <c r="B176" s="7" t="s">
        <v>870</v>
      </c>
      <c r="C176" s="15" t="str">
        <f>VLOOKUP($B176,Leçons!$B:C,2,0)</f>
        <v>Base décimale</v>
      </c>
      <c r="D176" s="15"/>
      <c r="E176" s="15"/>
      <c r="F176" s="15"/>
      <c r="G176" s="15"/>
      <c r="H176" s="7"/>
      <c r="I176" s="9" t="str">
        <f t="shared" si="10"/>
        <v>-</v>
      </c>
      <c r="J176" s="48" t="e">
        <f>VLOOKUP(F176,'Activités par classe-leçon-nat'!G:H,2,0)</f>
        <v>#N/A</v>
      </c>
      <c r="K176" s="16" t="e">
        <f>VLOOKUP($F176,'Activités par classe-leçon-nat'!G:J,3,0)</f>
        <v>#N/A</v>
      </c>
      <c r="L176" s="15"/>
      <c r="M176" s="24"/>
    </row>
    <row r="177" spans="1:13" x14ac:dyDescent="0.35">
      <c r="A177" s="48" t="s">
        <v>77</v>
      </c>
      <c r="B177" s="7" t="s">
        <v>870</v>
      </c>
      <c r="C177" s="15" t="str">
        <f>VLOOKUP($B177,Leçons!$B:C,2,0)</f>
        <v>Base décimale</v>
      </c>
      <c r="D177" s="15"/>
      <c r="E177" s="15"/>
      <c r="F177" s="15"/>
      <c r="G177" s="15"/>
      <c r="H177" s="7"/>
      <c r="I177" s="9" t="str">
        <f t="shared" si="10"/>
        <v>-</v>
      </c>
      <c r="J177" s="48" t="e">
        <f>VLOOKUP(F177,'Activités par classe-leçon-nat'!G:H,2,0)</f>
        <v>#N/A</v>
      </c>
      <c r="K177" s="16" t="e">
        <f>VLOOKUP($F177,'Activités par classe-leçon-nat'!G:J,3,0)</f>
        <v>#N/A</v>
      </c>
      <c r="L177" s="15"/>
      <c r="M177" s="24"/>
    </row>
    <row r="178" spans="1:13" x14ac:dyDescent="0.35">
      <c r="A178" s="48" t="s">
        <v>77</v>
      </c>
      <c r="B178" s="7" t="s">
        <v>870</v>
      </c>
      <c r="C178" s="15" t="str">
        <f>VLOOKUP($B178,Leçons!$B:C,2,0)</f>
        <v>Base décimale</v>
      </c>
      <c r="D178" s="15"/>
      <c r="E178" s="15"/>
      <c r="F178" s="15"/>
      <c r="G178" s="15"/>
      <c r="H178" s="7"/>
      <c r="I178" s="9" t="str">
        <f t="shared" si="10"/>
        <v>-</v>
      </c>
      <c r="J178" s="48" t="e">
        <f>VLOOKUP(F178,'Activités par classe-leçon-nat'!G:H,2,0)</f>
        <v>#N/A</v>
      </c>
      <c r="K178" s="16" t="e">
        <f>VLOOKUP($F178,'Activités par classe-leçon-nat'!G:J,3,0)</f>
        <v>#N/A</v>
      </c>
      <c r="L178" s="15"/>
      <c r="M178" s="24"/>
    </row>
    <row r="179" spans="1:13" x14ac:dyDescent="0.35">
      <c r="A179" s="48" t="s">
        <v>77</v>
      </c>
      <c r="B179" s="7" t="s">
        <v>1336</v>
      </c>
      <c r="C179" s="15" t="e">
        <f>VLOOKUP($B179,Leçons!$B:C,2,0)</f>
        <v>#N/A</v>
      </c>
      <c r="D179" s="15"/>
      <c r="E179" s="15"/>
      <c r="F179" s="15"/>
      <c r="G179" s="15"/>
      <c r="H179" s="7"/>
      <c r="I179" s="9" t="str">
        <f t="shared" si="10"/>
        <v>-</v>
      </c>
      <c r="J179" s="48" t="e">
        <f>VLOOKUP(F179,'Activités par classe-leçon-nat'!G:H,2,0)</f>
        <v>#N/A</v>
      </c>
      <c r="K179" s="16" t="e">
        <f>VLOOKUP($F179,'Activités par classe-leçon-nat'!G:J,3,0)</f>
        <v>#N/A</v>
      </c>
      <c r="L179" s="15"/>
      <c r="M179" s="24"/>
    </row>
    <row r="180" spans="1:13" x14ac:dyDescent="0.35">
      <c r="A180" s="48" t="s">
        <v>77</v>
      </c>
      <c r="B180" s="7" t="s">
        <v>1336</v>
      </c>
      <c r="C180" s="15" t="e">
        <f>VLOOKUP($B180,Leçons!$B:C,2,0)</f>
        <v>#N/A</v>
      </c>
      <c r="D180" s="15"/>
      <c r="E180" s="15"/>
      <c r="F180" s="15"/>
      <c r="G180" s="15"/>
      <c r="H180" s="7"/>
      <c r="I180" s="9" t="str">
        <f t="shared" si="10"/>
        <v>-</v>
      </c>
      <c r="J180" s="48" t="e">
        <f>VLOOKUP(F180,'Activités par classe-leçon-nat'!G:H,2,0)</f>
        <v>#N/A</v>
      </c>
      <c r="K180" s="16" t="e">
        <f>VLOOKUP($F180,'Activités par classe-leçon-nat'!G:J,3,0)</f>
        <v>#N/A</v>
      </c>
      <c r="L180" s="15"/>
      <c r="M180" s="24"/>
    </row>
    <row r="181" spans="1:13" x14ac:dyDescent="0.35">
      <c r="A181" s="48" t="s">
        <v>77</v>
      </c>
      <c r="B181" s="7" t="s">
        <v>1336</v>
      </c>
      <c r="C181" s="15" t="e">
        <f>VLOOKUP($B181,Leçons!$B:C,2,0)</f>
        <v>#N/A</v>
      </c>
      <c r="D181" s="15"/>
      <c r="E181" s="15"/>
      <c r="F181" s="15"/>
      <c r="G181" s="15"/>
      <c r="H181" s="7"/>
      <c r="I181" s="9" t="str">
        <f t="shared" si="10"/>
        <v>-</v>
      </c>
      <c r="J181" s="48" t="e">
        <f>VLOOKUP(F181,'Activités par classe-leçon-nat'!G:H,2,0)</f>
        <v>#N/A</v>
      </c>
      <c r="K181" s="16" t="e">
        <f>VLOOKUP($F181,'Activités par classe-leçon-nat'!G:J,3,0)</f>
        <v>#N/A</v>
      </c>
      <c r="L181" s="15"/>
      <c r="M181" s="24"/>
    </row>
    <row r="182" spans="1:13" x14ac:dyDescent="0.35">
      <c r="A182" s="48" t="s">
        <v>77</v>
      </c>
      <c r="B182" s="7" t="s">
        <v>1336</v>
      </c>
      <c r="C182" s="15" t="e">
        <f>VLOOKUP($B182,Leçons!$B:C,2,0)</f>
        <v>#N/A</v>
      </c>
      <c r="D182" s="15"/>
      <c r="E182" s="15"/>
      <c r="F182" s="15"/>
      <c r="G182" s="15"/>
      <c r="H182" s="7"/>
      <c r="I182" s="9" t="str">
        <f t="shared" si="10"/>
        <v>-</v>
      </c>
      <c r="J182" s="48" t="e">
        <f>VLOOKUP(F182,'Activités par classe-leçon-nat'!G:H,2,0)</f>
        <v>#N/A</v>
      </c>
      <c r="K182" s="16" t="e">
        <f>VLOOKUP($F182,'Activités par classe-leçon-nat'!G:J,3,0)</f>
        <v>#N/A</v>
      </c>
      <c r="L182" s="15"/>
      <c r="M182" s="24"/>
    </row>
    <row r="183" spans="1:13" x14ac:dyDescent="0.35">
      <c r="A183" s="48" t="s">
        <v>77</v>
      </c>
      <c r="B183" s="7" t="s">
        <v>1337</v>
      </c>
      <c r="C183" s="15" t="e">
        <f>VLOOKUP($B183,Leçons!$B:C,2,0)</f>
        <v>#N/A</v>
      </c>
      <c r="D183" s="15"/>
      <c r="E183" s="15"/>
      <c r="F183" s="15"/>
      <c r="G183" s="15"/>
      <c r="H183" s="7"/>
      <c r="I183" s="9" t="str">
        <f t="shared" si="10"/>
        <v>-</v>
      </c>
      <c r="J183" s="48" t="e">
        <f>VLOOKUP(F183,'Activités par classe-leçon-nat'!G:H,2,0)</f>
        <v>#N/A</v>
      </c>
      <c r="K183" s="16" t="e">
        <f>VLOOKUP($F183,'Activités par classe-leçon-nat'!G:J,3,0)</f>
        <v>#N/A</v>
      </c>
      <c r="L183" s="15"/>
      <c r="M183" s="24"/>
    </row>
    <row r="184" spans="1:13" ht="21" customHeight="1" x14ac:dyDescent="0.35">
      <c r="A184" s="48" t="s">
        <v>77</v>
      </c>
      <c r="B184" s="7" t="s">
        <v>1337</v>
      </c>
      <c r="C184" s="15" t="e">
        <f>VLOOKUP($B184,Leçons!$B:C,2,0)</f>
        <v>#N/A</v>
      </c>
      <c r="D184" s="15"/>
      <c r="E184" s="15"/>
      <c r="F184" s="15"/>
      <c r="G184" s="15"/>
      <c r="H184" s="7"/>
      <c r="I184" s="9" t="str">
        <f t="shared" si="10"/>
        <v>-</v>
      </c>
      <c r="J184" s="48" t="e">
        <f>VLOOKUP(F184,'Activités par classe-leçon-nat'!G:H,2,0)</f>
        <v>#N/A</v>
      </c>
      <c r="K184" s="16" t="e">
        <f>VLOOKUP($F184,'Activités par classe-leçon-nat'!G:J,3,0)</f>
        <v>#N/A</v>
      </c>
      <c r="L184" s="15"/>
      <c r="M184" s="24"/>
    </row>
    <row r="185" spans="1:13" x14ac:dyDescent="0.35">
      <c r="A185" s="48" t="s">
        <v>77</v>
      </c>
      <c r="B185" s="7" t="s">
        <v>1337</v>
      </c>
      <c r="C185" s="15" t="e">
        <f>VLOOKUP($B185,Leçons!$B:C,2,0)</f>
        <v>#N/A</v>
      </c>
      <c r="D185" s="15"/>
      <c r="E185" s="15"/>
      <c r="F185" s="15"/>
      <c r="G185" s="15"/>
      <c r="H185" s="7"/>
      <c r="I185" s="9" t="str">
        <f t="shared" si="10"/>
        <v>-</v>
      </c>
      <c r="J185" s="48" t="e">
        <f>VLOOKUP(F185,'Activités par classe-leçon-nat'!G:H,2,0)</f>
        <v>#N/A</v>
      </c>
      <c r="K185" s="16" t="e">
        <f>VLOOKUP($F185,'Activités par classe-leçon-nat'!G:J,3,0)</f>
        <v>#N/A</v>
      </c>
      <c r="L185" s="15"/>
      <c r="M185" s="24"/>
    </row>
    <row r="186" spans="1:13" x14ac:dyDescent="0.35">
      <c r="A186" s="48" t="s">
        <v>77</v>
      </c>
      <c r="B186" s="7" t="s">
        <v>1337</v>
      </c>
      <c r="C186" s="15" t="e">
        <f>VLOOKUP($B186,Leçons!$B:C,2,0)</f>
        <v>#N/A</v>
      </c>
      <c r="D186" s="15"/>
      <c r="E186" s="15"/>
      <c r="F186" s="15"/>
      <c r="G186" s="15"/>
      <c r="H186" s="7"/>
      <c r="I186" s="9" t="str">
        <f t="shared" si="10"/>
        <v>-</v>
      </c>
      <c r="J186" s="48" t="e">
        <f>VLOOKUP(F186,'Activités par classe-leçon-nat'!G:H,2,0)</f>
        <v>#N/A</v>
      </c>
      <c r="K186" s="16" t="e">
        <f>VLOOKUP($F186,'Activités par classe-leçon-nat'!G:J,3,0)</f>
        <v>#N/A</v>
      </c>
      <c r="L186" s="15"/>
      <c r="M186" s="24"/>
    </row>
    <row r="187" spans="1:13" x14ac:dyDescent="0.35">
      <c r="A187" s="48" t="s">
        <v>77</v>
      </c>
      <c r="B187" s="7" t="s">
        <v>1338</v>
      </c>
      <c r="C187" s="15" t="e">
        <f>VLOOKUP($B187,Leçons!$B:C,2,0)</f>
        <v>#N/A</v>
      </c>
      <c r="D187" s="15"/>
      <c r="E187" s="15"/>
      <c r="F187" s="15"/>
      <c r="G187" s="15"/>
      <c r="H187" s="7"/>
      <c r="I187" s="9" t="str">
        <f t="shared" si="10"/>
        <v>-</v>
      </c>
      <c r="J187" s="48" t="e">
        <f>VLOOKUP(F187,'Activités par classe-leçon-nat'!G:H,2,0)</f>
        <v>#N/A</v>
      </c>
      <c r="K187" s="16" t="e">
        <f>VLOOKUP($F187,'Activités par classe-leçon-nat'!G:J,3,0)</f>
        <v>#N/A</v>
      </c>
      <c r="L187" s="15"/>
      <c r="M187" s="24"/>
    </row>
    <row r="188" spans="1:13" x14ac:dyDescent="0.35">
      <c r="A188" s="48" t="s">
        <v>77</v>
      </c>
      <c r="B188" s="7" t="s">
        <v>1338</v>
      </c>
      <c r="C188" s="15" t="e">
        <f>VLOOKUP($B188,Leçons!$B:C,2,0)</f>
        <v>#N/A</v>
      </c>
      <c r="D188" s="15"/>
      <c r="E188" s="15"/>
      <c r="F188" s="15"/>
      <c r="G188" s="15"/>
      <c r="H188" s="7"/>
      <c r="I188" s="9" t="str">
        <f t="shared" si="10"/>
        <v>-</v>
      </c>
      <c r="J188" s="48" t="e">
        <f>VLOOKUP(F188,'Activités par classe-leçon-nat'!G:H,2,0)</f>
        <v>#N/A</v>
      </c>
      <c r="K188" s="16" t="e">
        <f>VLOOKUP($F188,'Activités par classe-leçon-nat'!G:J,3,0)</f>
        <v>#N/A</v>
      </c>
      <c r="L188" s="15"/>
      <c r="M188" s="24"/>
    </row>
    <row r="189" spans="1:13" x14ac:dyDescent="0.35">
      <c r="A189" s="48" t="s">
        <v>77</v>
      </c>
      <c r="B189" s="7" t="s">
        <v>1338</v>
      </c>
      <c r="C189" s="15" t="e">
        <f>VLOOKUP($B189,Leçons!$B:C,2,0)</f>
        <v>#N/A</v>
      </c>
      <c r="D189" s="15"/>
      <c r="E189" s="15"/>
      <c r="F189" s="15"/>
      <c r="G189" s="15"/>
      <c r="H189" s="7"/>
      <c r="I189" s="9" t="str">
        <f t="shared" si="10"/>
        <v>-</v>
      </c>
      <c r="J189" s="48" t="e">
        <f>VLOOKUP(F189,'Activités par classe-leçon-nat'!G:H,2,0)</f>
        <v>#N/A</v>
      </c>
      <c r="K189" s="16" t="e">
        <f>VLOOKUP($F189,'Activités par classe-leçon-nat'!G:J,3,0)</f>
        <v>#N/A</v>
      </c>
      <c r="L189" s="15"/>
      <c r="M189" s="24"/>
    </row>
    <row r="190" spans="1:13" x14ac:dyDescent="0.35">
      <c r="A190" s="48" t="s">
        <v>77</v>
      </c>
      <c r="B190" s="7" t="s">
        <v>1338</v>
      </c>
      <c r="C190" s="15" t="e">
        <f>VLOOKUP($B190,Leçons!$B:C,2,0)</f>
        <v>#N/A</v>
      </c>
      <c r="D190" s="15"/>
      <c r="E190" s="15"/>
      <c r="F190" s="15"/>
      <c r="G190" s="15"/>
      <c r="H190" s="7"/>
      <c r="I190" s="9" t="str">
        <f t="shared" si="10"/>
        <v>-</v>
      </c>
      <c r="J190" s="48" t="e">
        <f>VLOOKUP(F190,'Activités par classe-leçon-nat'!G:H,2,0)</f>
        <v>#N/A</v>
      </c>
      <c r="K190" s="16" t="e">
        <f>VLOOKUP($F190,'Activités par classe-leçon-nat'!G:J,3,0)</f>
        <v>#N/A</v>
      </c>
      <c r="L190" s="15"/>
      <c r="M190" s="24"/>
    </row>
    <row r="191" spans="1:13" x14ac:dyDescent="0.35">
      <c r="A191" s="48" t="s">
        <v>77</v>
      </c>
      <c r="B191" s="7" t="s">
        <v>1339</v>
      </c>
      <c r="C191" s="15" t="e">
        <f>VLOOKUP($B191,Leçons!$B:C,2,0)</f>
        <v>#N/A</v>
      </c>
      <c r="D191" s="15"/>
      <c r="E191" s="15"/>
      <c r="F191" s="15"/>
      <c r="G191" s="15"/>
      <c r="H191" s="7"/>
      <c r="I191" s="9" t="str">
        <f t="shared" si="10"/>
        <v>-</v>
      </c>
      <c r="J191" s="48" t="e">
        <f>VLOOKUP(F191,'Activités par classe-leçon-nat'!G:H,2,0)</f>
        <v>#N/A</v>
      </c>
      <c r="K191" s="16" t="e">
        <f>VLOOKUP($F191,'Activités par classe-leçon-nat'!G:J,3,0)</f>
        <v>#N/A</v>
      </c>
      <c r="L191" s="15"/>
      <c r="M191" s="24"/>
    </row>
    <row r="192" spans="1:13" x14ac:dyDescent="0.35">
      <c r="A192" s="48" t="s">
        <v>77</v>
      </c>
      <c r="B192" s="7" t="s">
        <v>1339</v>
      </c>
      <c r="C192" s="15" t="e">
        <f>VLOOKUP($B192,Leçons!$B:C,2,0)</f>
        <v>#N/A</v>
      </c>
      <c r="D192" s="15"/>
      <c r="E192" s="15"/>
      <c r="F192" s="15"/>
      <c r="G192" s="15"/>
      <c r="H192" s="7"/>
      <c r="I192" s="9" t="str">
        <f t="shared" si="10"/>
        <v>-</v>
      </c>
      <c r="J192" s="48" t="e">
        <f>VLOOKUP(F192,'Activités par classe-leçon-nat'!G:H,2,0)</f>
        <v>#N/A</v>
      </c>
      <c r="K192" s="16" t="e">
        <f>VLOOKUP($F192,'Activités par classe-leçon-nat'!G:J,3,0)</f>
        <v>#N/A</v>
      </c>
      <c r="L192" s="15"/>
      <c r="M192" s="24"/>
    </row>
    <row r="193" spans="1:13" x14ac:dyDescent="0.35">
      <c r="A193" s="48" t="s">
        <v>77</v>
      </c>
      <c r="B193" s="7" t="s">
        <v>1339</v>
      </c>
      <c r="C193" s="15" t="e">
        <f>VLOOKUP($B193,Leçons!$B:C,2,0)</f>
        <v>#N/A</v>
      </c>
      <c r="D193" s="15"/>
      <c r="E193" s="15"/>
      <c r="F193" s="15"/>
      <c r="G193" s="15"/>
      <c r="H193" s="7"/>
      <c r="I193" s="9" t="str">
        <f t="shared" si="10"/>
        <v>-</v>
      </c>
      <c r="J193" s="48" t="e">
        <f>VLOOKUP(F193,'Activités par classe-leçon-nat'!G:H,2,0)</f>
        <v>#N/A</v>
      </c>
      <c r="K193" s="16" t="e">
        <f>VLOOKUP($F193,'Activités par classe-leçon-nat'!G:J,3,0)</f>
        <v>#N/A</v>
      </c>
      <c r="L193" s="15"/>
      <c r="M193" s="24"/>
    </row>
    <row r="194" spans="1:13" x14ac:dyDescent="0.35">
      <c r="A194" s="48" t="s">
        <v>77</v>
      </c>
      <c r="B194" s="7" t="s">
        <v>1339</v>
      </c>
      <c r="C194" s="15" t="e">
        <f>VLOOKUP($B194,Leçons!$B:C,2,0)</f>
        <v>#N/A</v>
      </c>
      <c r="D194" s="15"/>
      <c r="E194" s="15"/>
      <c r="F194" s="15"/>
      <c r="G194" s="15"/>
      <c r="H194" s="7"/>
      <c r="I194" s="9" t="str">
        <f t="shared" si="10"/>
        <v>-</v>
      </c>
      <c r="J194" s="48" t="e">
        <f>VLOOKUP(F194,'Activités par classe-leçon-nat'!G:H,2,0)</f>
        <v>#N/A</v>
      </c>
      <c r="K194" s="16" t="e">
        <f>VLOOKUP($F194,'Activités par classe-leçon-nat'!G:J,3,0)</f>
        <v>#N/A</v>
      </c>
      <c r="L194" s="15"/>
      <c r="M194" s="24"/>
    </row>
    <row r="195" spans="1:13" x14ac:dyDescent="0.35">
      <c r="A195" s="108" t="s">
        <v>1047</v>
      </c>
      <c r="C195" s="24"/>
      <c r="D195" s="24"/>
      <c r="E195" s="24"/>
      <c r="F195" s="24"/>
      <c r="G195" s="24"/>
      <c r="H195" s="23"/>
    </row>
  </sheetData>
  <pageMargins left="0.7" right="0.7" top="0.75" bottom="0.75" header="0.51180555555555496" footer="0.51180555555555496"/>
  <pageSetup paperSize="9" firstPageNumber="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J83"/>
  <sheetViews>
    <sheetView zoomScaleNormal="100" workbookViewId="0">
      <pane xSplit="8" ySplit="1" topLeftCell="I3" activePane="bottomRight" state="frozen"/>
      <selection pane="topRight" activeCell="I1" sqref="I1"/>
      <selection pane="bottomLeft" activeCell="A3" sqref="A3"/>
      <selection pane="bottomRight" activeCell="I4" sqref="I4"/>
    </sheetView>
  </sheetViews>
  <sheetFormatPr baseColWidth="10" defaultColWidth="11.453125" defaultRowHeight="14.5" x14ac:dyDescent="0.35"/>
  <cols>
    <col min="1" max="1" width="11.7265625" style="6" customWidth="1"/>
    <col min="2" max="3" width="12.1796875" style="6" customWidth="1"/>
    <col min="4" max="4" width="13.81640625" style="6" customWidth="1"/>
    <col min="5" max="5" width="12.7265625" style="68" customWidth="1"/>
    <col min="6" max="6" width="16.7265625" style="6" customWidth="1"/>
    <col min="7" max="7" width="21.81640625" style="68" customWidth="1"/>
    <col min="8" max="8" width="12.7265625" style="6" customWidth="1"/>
    <col min="9" max="9" width="13.26953125" style="6" customWidth="1"/>
    <col min="10" max="10" width="12.7265625" style="6" customWidth="1"/>
    <col min="11" max="11" width="15" style="6" hidden="1" customWidth="1"/>
    <col min="12" max="12" width="14.26953125" style="6" hidden="1" customWidth="1"/>
    <col min="13" max="14" width="7.1796875" style="6" hidden="1" customWidth="1"/>
    <col min="15" max="15" width="7.54296875" style="6" hidden="1" customWidth="1"/>
    <col min="16" max="16" width="14.26953125" style="6" hidden="1" customWidth="1"/>
    <col min="17" max="18" width="7.1796875" style="6" hidden="1" customWidth="1"/>
    <col min="19" max="19" width="7.54296875" style="6" hidden="1" customWidth="1"/>
    <col min="20" max="20" width="14.26953125" style="6" hidden="1" customWidth="1"/>
    <col min="21" max="22" width="7.1796875" style="6" hidden="1" customWidth="1"/>
    <col min="23" max="23" width="7.54296875" style="6" hidden="1" customWidth="1"/>
    <col min="24" max="24" width="14.26953125" style="6" hidden="1" customWidth="1"/>
    <col min="25" max="26" width="7.1796875" style="6" hidden="1" customWidth="1"/>
    <col min="27" max="27" width="7.54296875" style="6" hidden="1" customWidth="1"/>
    <col min="28" max="28" width="14.26953125" style="6" hidden="1" customWidth="1"/>
    <col min="29" max="30" width="7.1796875" style="6" hidden="1" customWidth="1"/>
    <col min="31" max="31" width="7.54296875" style="6" hidden="1" customWidth="1"/>
    <col min="32" max="32" width="14.26953125" style="6" hidden="1" customWidth="1"/>
    <col min="33" max="34" width="7.1796875" style="6" hidden="1" customWidth="1"/>
    <col min="35" max="35" width="7.54296875" style="6" hidden="1" customWidth="1"/>
    <col min="36" max="36" width="14.26953125" style="6" hidden="1" customWidth="1"/>
    <col min="37" max="38" width="7.1796875" style="6" hidden="1" customWidth="1"/>
    <col min="39" max="39" width="7.54296875" style="6" hidden="1" customWidth="1"/>
    <col min="40" max="40" width="14.26953125" style="6" hidden="1" customWidth="1"/>
    <col min="41" max="42" width="7.1796875" style="6" hidden="1" customWidth="1"/>
    <col min="43" max="43" width="50" style="93" customWidth="1"/>
    <col min="44" max="44" width="36.1796875" style="93" customWidth="1"/>
    <col min="45" max="45" width="19.7265625" style="93" customWidth="1"/>
    <col min="46" max="46" width="13.26953125" style="93" customWidth="1"/>
    <col min="47" max="47" width="50.7265625" style="6" customWidth="1"/>
    <col min="48" max="1024" width="11.453125" style="6"/>
  </cols>
  <sheetData>
    <row r="1" spans="1:47" ht="18" customHeight="1" x14ac:dyDescent="0.35">
      <c r="A1" s="70" t="s">
        <v>157</v>
      </c>
      <c r="B1" s="70" t="s">
        <v>647</v>
      </c>
      <c r="C1" s="70" t="s">
        <v>646</v>
      </c>
      <c r="D1" s="70" t="s">
        <v>1340</v>
      </c>
      <c r="E1" s="109" t="s">
        <v>1341</v>
      </c>
      <c r="F1" s="70" t="s">
        <v>1342</v>
      </c>
      <c r="G1" s="109" t="s">
        <v>1343</v>
      </c>
      <c r="H1" s="109" t="s">
        <v>1344</v>
      </c>
      <c r="I1" s="53" t="s">
        <v>528</v>
      </c>
      <c r="J1" s="53" t="s">
        <v>1345</v>
      </c>
      <c r="K1" s="53" t="s">
        <v>1346</v>
      </c>
      <c r="L1" s="53" t="s">
        <v>1347</v>
      </c>
      <c r="M1" s="53" t="s">
        <v>1348</v>
      </c>
      <c r="N1" s="53" t="s">
        <v>595</v>
      </c>
      <c r="O1" s="53" t="s">
        <v>1349</v>
      </c>
      <c r="P1" s="53" t="s">
        <v>1350</v>
      </c>
      <c r="Q1" s="53" t="s">
        <v>1348</v>
      </c>
      <c r="R1" s="53" t="s">
        <v>595</v>
      </c>
      <c r="S1" s="53" t="s">
        <v>1351</v>
      </c>
      <c r="T1" s="53" t="s">
        <v>1352</v>
      </c>
      <c r="U1" s="53" t="s">
        <v>1348</v>
      </c>
      <c r="V1" s="53" t="s">
        <v>595</v>
      </c>
      <c r="W1" s="53" t="s">
        <v>1353</v>
      </c>
      <c r="X1" s="53" t="s">
        <v>1354</v>
      </c>
      <c r="Y1" s="53" t="s">
        <v>1348</v>
      </c>
      <c r="Z1" s="53" t="s">
        <v>595</v>
      </c>
      <c r="AA1" s="53" t="s">
        <v>1355</v>
      </c>
      <c r="AB1" s="53" t="s">
        <v>1356</v>
      </c>
      <c r="AC1" s="53" t="s">
        <v>1348</v>
      </c>
      <c r="AD1" s="53" t="s">
        <v>595</v>
      </c>
      <c r="AE1" s="53" t="s">
        <v>1357</v>
      </c>
      <c r="AF1" s="53" t="s">
        <v>1358</v>
      </c>
      <c r="AG1" s="53" t="s">
        <v>1348</v>
      </c>
      <c r="AH1" s="53" t="s">
        <v>595</v>
      </c>
      <c r="AI1" s="53" t="s">
        <v>1359</v>
      </c>
      <c r="AJ1" s="53" t="s">
        <v>1360</v>
      </c>
      <c r="AK1" s="53" t="s">
        <v>1348</v>
      </c>
      <c r="AL1" s="53" t="s">
        <v>595</v>
      </c>
      <c r="AM1" s="53" t="s">
        <v>1361</v>
      </c>
      <c r="AN1" s="53" t="s">
        <v>1362</v>
      </c>
      <c r="AO1" s="53" t="s">
        <v>1348</v>
      </c>
      <c r="AP1" s="53" t="s">
        <v>595</v>
      </c>
      <c r="AQ1" s="77" t="s">
        <v>1363</v>
      </c>
      <c r="AR1" s="77" t="s">
        <v>1364</v>
      </c>
      <c r="AS1" s="110" t="s">
        <v>1365</v>
      </c>
      <c r="AT1" s="110" t="s">
        <v>1366</v>
      </c>
      <c r="AU1" s="111" t="s">
        <v>74</v>
      </c>
    </row>
    <row r="2" spans="1:47" ht="57" customHeight="1" x14ac:dyDescent="0.35">
      <c r="A2" s="6" t="s">
        <v>77</v>
      </c>
      <c r="B2" s="6" t="s">
        <v>656</v>
      </c>
      <c r="E2" s="112" t="str">
        <f t="shared" ref="E2:E33" si="0">CONCATENATE(A2,"-",B2,"-",C2,"-",D2)</f>
        <v>CP-CD--</v>
      </c>
      <c r="G2" s="66" t="s">
        <v>1367</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15" t="e">
        <f>CONCATENATE( VLOOKUP($G2,'Activités ClasseLeçonNatTyprep'!$H:$M,2,0), " - ", VLOOKUP(#REF!,'Type Exo'!A:B,2,0) )</f>
        <v>#N/A</v>
      </c>
      <c r="AR2" s="15" t="e">
        <f>CONCATENATE( VLOOKUP($G2,'Activités ClasseLeçonNatTyprep'!$H:$IN,4,0), IF(ISBLANK(#REF!),"",     CONCATENATE(     " ",#REF!,     IF(ISBLANK(#REF!),"",CONCATENATE(" ",#REF!)),     IF(ISBLANK(#REF!)," ",CONCATENATE(" ",#REF!))     ) ), IF(ISBLANK($L2),"",     CONCATENATE(     " (",VLOOKUP($L2,Elements!$A:$L,9,0),     IF(ISBLANK($P2),"",CONCATENATE(" - ",VLOOKUP($P2,Elements!$A:$L,9,0))))), ") ?" )</f>
        <v>#N/A</v>
      </c>
      <c r="AS2" s="24"/>
      <c r="AT2" s="24"/>
      <c r="AU2" s="87" t="e">
        <f>CONCATENATE("INSERT INTO `Exercices` VALUES (`",G2,"`, ",H2,", `",AQ2,"`, `",AR2,"`, `",IF(ISBLANK(K2),"NULL",K2),"`, ",IF(ISBLANK(L2),"NULL",L2),", ",IF(ISBLANK(M2),"NULL",M2),", ",IF(ISBLANK(N2),"NULL",N2),", `",O2,"`, ",IF(ISBLANK(P2),"NULL",P2),", ",IF(ISBLANK(Q2),"NULL",Q2),", ",IF(ISBLANK(R2),"NULL",R2),", `",S2,"`, ",IF(ISBLANK(T2),"NULL",T2),", ",IF(ISBLANK(U2),"NULL",U2),", ",IF(ISBLANK(V2),"NULL",V2),", `",W2,"`, ",IF(ISBLANK(X2),"NULL",X2),", ",IF(ISBLANK(Y2),"NULL",Y2),", ",IF(ISBLANK(Z2),"NULL",Z2),", `",AA2,"`, ",IF(ISBLANK(AB2),"NULL",AB2),", ",IF(ISBLANK(AC2),"NULL",AC2),", ",IF(ISBLANK(AD2),"NULL",AD2),", `",AE2,"`, ",IF(ISBLANK(AF2),"NULL",AF2),", ",IF(ISBLANK(AG2),"NULL",AG2),", ",IF(ISBLANK(AH2),"NULL",AH2),", `",AI2,"`, ",IF(ISBLANK(AJ2),"NULL",AJ2),", ",IF(ISBLANK(AK2),"NULL",AK2),", ",IF(ISBLANK(AL2),"NULL",AL2),", `",AM2,"`, ",IF(ISBLANK(AN2),"NULL",AN2),", ",IF(ISBLANK(AO2),"NULL",AO2),", ",IF(ISBLANK(AP2),"NULL",AP2),");")</f>
        <v>#N/A</v>
      </c>
    </row>
    <row r="3" spans="1:47" ht="57" customHeight="1" x14ac:dyDescent="0.35">
      <c r="B3" s="6" t="s">
        <v>656</v>
      </c>
      <c r="E3" s="112" t="str">
        <f t="shared" si="0"/>
        <v>-CD--</v>
      </c>
      <c r="G3" s="66" t="s">
        <v>1367</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15" t="e">
        <f>CONCATENATE( VLOOKUP($G3,'Activités ClasseLeçonNatTyprep'!$H:$M,2,0), " - ", VLOOKUP(#REF!,'Type Exo'!A:B,2,0) )</f>
        <v>#N/A</v>
      </c>
      <c r="AR3" s="15" t="e">
        <f>CONCATENATE( VLOOKUP($G3,'Activités ClasseLeçonNatTyprep'!$H:$IN,4,0), IF(ISBLANK(#REF!),"",     CONCATENATE(     " ",#REF!,     IF(ISBLANK(#REF!),"",CONCATENATE(" ",#REF!)),     IF(ISBLANK(#REF!)," ",CONCATENATE(" ",#REF!))     ) ), IF(ISBLANK($L3),"",     CONCATENATE(     " (",VLOOKUP($L3,Elements!$A:$L,9,0),     IF(ISBLANK($P3),"",CONCATENATE(" - ",VLOOKUP($P3,Elements!$A:$L,9,0))))), ") ?" )</f>
        <v>#N/A</v>
      </c>
      <c r="AS3" s="24"/>
      <c r="AT3" s="24"/>
      <c r="AU3" s="87" t="e">
        <f>CONCATENATE("INSERT INTO `Exercices` VALUES (`",G3,"`, ",H3,", `",AQ3,"`, `",AR3,"`, `",IF(ISBLANK(K3),"NULL",K3),"`, ",IF(ISBLANK(L3),"NULL",L3),", ",IF(ISBLANK(M3),"NULL",M3),", ",IF(ISBLANK(N3),"NULL",N3),", `",O3,"`, ",IF(ISBLANK(P3),"NULL",P3),", ",IF(ISBLANK(Q3),"NULL",Q3),", ",IF(ISBLANK(R3),"NULL",R3),", `",S3,"`, ",IF(ISBLANK(T3),"NULL",T3),", ",IF(ISBLANK(U3),"NULL",U3),", ",IF(ISBLANK(V3),"NULL",V3),", `",W3,"`, ",IF(ISBLANK(X3),"NULL",X3),", ",IF(ISBLANK(Y3),"NULL",Y3),", ",IF(ISBLANK(Z3),"NULL",Z3),", `",AA3,"`, ",IF(ISBLANK(AB3),"NULL",AB3),", ",IF(ISBLANK(AC3),"NULL",AC3),", ",IF(ISBLANK(AD3),"NULL",AD3),", `",AE3,"`, ",IF(ISBLANK(AF3),"NULL",AF3),", ",IF(ISBLANK(AG3),"NULL",AG3),", ",IF(ISBLANK(AH3),"NULL",AH3),", `",AI3,"`, ",IF(ISBLANK(AJ3),"NULL",AJ3),", ",IF(ISBLANK(AK3),"NULL",AK3),", ",IF(ISBLANK(AL3),"NULL",AL3),", `",AM3,"`, ",IF(ISBLANK(AN3),"NULL",AN3),", ",IF(ISBLANK(AO3),"NULL",AO3),", ",IF(ISBLANK(AP3),"NULL",AP3),");")</f>
        <v>#N/A</v>
      </c>
    </row>
    <row r="4" spans="1:47" s="87" customFormat="1" ht="57" customHeight="1" x14ac:dyDescent="0.35">
      <c r="A4" s="87" t="s">
        <v>77</v>
      </c>
      <c r="B4" s="87" t="s">
        <v>671</v>
      </c>
      <c r="C4" s="87" t="s">
        <v>637</v>
      </c>
      <c r="D4" s="87">
        <v>1</v>
      </c>
      <c r="E4" s="112" t="str">
        <f t="shared" si="0"/>
        <v>CP-CC-I-1</v>
      </c>
      <c r="F4" s="87" t="s">
        <v>735</v>
      </c>
      <c r="G4" s="112" t="str">
        <f t="shared" ref="G4:G35" si="1">CONCATENATE(A4,"-",B4,"-",C4,"-",D4,"-",F4)</f>
        <v>CP-CC-I-1-B1</v>
      </c>
      <c r="H4" s="85">
        <v>1</v>
      </c>
      <c r="I4" s="85" t="str">
        <f t="shared" ref="I4:I35" si="2">CONCATENATE(G4,"-",H4)</f>
        <v>CP-CC-I-1-B1-1</v>
      </c>
      <c r="J4" s="85">
        <v>1</v>
      </c>
      <c r="K4" s="85" t="s">
        <v>1368</v>
      </c>
      <c r="L4" s="85">
        <v>20</v>
      </c>
      <c r="M4" s="85">
        <v>4</v>
      </c>
      <c r="N4" s="85"/>
      <c r="O4" s="85" t="s">
        <v>1368</v>
      </c>
      <c r="P4" s="85">
        <v>20</v>
      </c>
      <c r="Q4" s="85">
        <v>5</v>
      </c>
      <c r="R4" s="85"/>
      <c r="S4" s="85"/>
      <c r="T4" s="85"/>
      <c r="U4" s="85"/>
      <c r="V4" s="85"/>
      <c r="W4" s="85"/>
      <c r="X4" s="85"/>
      <c r="Y4" s="85"/>
      <c r="Z4" s="85"/>
      <c r="AA4" s="85"/>
      <c r="AB4" s="85"/>
      <c r="AC4" s="85"/>
      <c r="AD4" s="85"/>
      <c r="AE4" s="85"/>
      <c r="AF4" s="85"/>
      <c r="AG4" s="85"/>
      <c r="AH4" s="85"/>
      <c r="AI4" s="85"/>
      <c r="AJ4" s="85"/>
      <c r="AK4" s="85"/>
      <c r="AL4" s="85"/>
      <c r="AM4" s="85"/>
      <c r="AN4" s="85"/>
      <c r="AO4" s="85"/>
      <c r="AP4" s="85"/>
      <c r="AQ4" s="48" t="e">
        <f>CONCATENATE(VLOOKUP($E4,'Activités ClasseLeçonNatTyprep'!$H:$M,3,0)," - ", VLOOKUP($F4,'Type Exo'!A:B,2,0))</f>
        <v>#N/A</v>
      </c>
      <c r="AR4" s="48"/>
      <c r="AS4" s="86">
        <v>1</v>
      </c>
      <c r="AT4" s="86">
        <v>2</v>
      </c>
      <c r="AU4" s="87" t="e">
        <f t="shared" ref="AU4:AU35" si="3">CONCATENATE("INSERT INTO `exercices` (fk_activite_id, num_question, actif, libelle, question, nb_bonnes_rep, nb_possible_rep) VALUES ('",G4,"', ",H4,", ",J4,", '",SUBSTITUTE(AQ4,"'","''"),"', '",AR4,"', ",AS4,", ",AT4,");")</f>
        <v>#N/A</v>
      </c>
    </row>
    <row r="5" spans="1:47" s="87" customFormat="1" ht="57" customHeight="1" x14ac:dyDescent="0.35">
      <c r="A5" s="87" t="s">
        <v>77</v>
      </c>
      <c r="B5" s="87" t="s">
        <v>671</v>
      </c>
      <c r="C5" s="87" t="s">
        <v>637</v>
      </c>
      <c r="D5" s="87">
        <v>1</v>
      </c>
      <c r="E5" s="112" t="str">
        <f t="shared" si="0"/>
        <v>CP-CC-I-1</v>
      </c>
      <c r="F5" s="87" t="s">
        <v>951</v>
      </c>
      <c r="G5" s="112" t="str">
        <f t="shared" si="1"/>
        <v>CP-CC-I-1-B2</v>
      </c>
      <c r="H5" s="85">
        <v>1</v>
      </c>
      <c r="I5" s="85" t="str">
        <f t="shared" si="2"/>
        <v>CP-CC-I-1-B2-1</v>
      </c>
      <c r="J5" s="85">
        <v>1</v>
      </c>
      <c r="K5" s="85" t="s">
        <v>1368</v>
      </c>
      <c r="L5" s="85">
        <v>20</v>
      </c>
      <c r="M5" s="85">
        <v>4</v>
      </c>
      <c r="N5" s="85"/>
      <c r="O5" s="85" t="s">
        <v>1368</v>
      </c>
      <c r="P5" s="85">
        <v>20</v>
      </c>
      <c r="Q5" s="85">
        <v>5</v>
      </c>
      <c r="R5" s="85"/>
      <c r="S5" s="85"/>
      <c r="T5" s="85"/>
      <c r="U5" s="85"/>
      <c r="V5" s="85"/>
      <c r="W5" s="85"/>
      <c r="X5" s="85"/>
      <c r="Y5" s="85"/>
      <c r="Z5" s="85"/>
      <c r="AA5" s="85"/>
      <c r="AB5" s="85"/>
      <c r="AC5" s="85"/>
      <c r="AD5" s="85"/>
      <c r="AE5" s="85"/>
      <c r="AF5" s="85"/>
      <c r="AG5" s="85"/>
      <c r="AH5" s="85"/>
      <c r="AI5" s="85"/>
      <c r="AJ5" s="85"/>
      <c r="AK5" s="85"/>
      <c r="AL5" s="85"/>
      <c r="AM5" s="85"/>
      <c r="AN5" s="85"/>
      <c r="AO5" s="85"/>
      <c r="AP5" s="85"/>
      <c r="AQ5" s="48" t="e">
        <f>CONCATENATE(VLOOKUP($E5,'Activités ClasseLeçonNatTyprep'!$H:$M,3,0)," - ", VLOOKUP($F5,'Type Exo'!A:B,2,0))</f>
        <v>#N/A</v>
      </c>
      <c r="AR5" s="48"/>
      <c r="AS5" s="86">
        <v>1</v>
      </c>
      <c r="AT5" s="86">
        <v>2</v>
      </c>
      <c r="AU5" s="87" t="e">
        <f t="shared" si="3"/>
        <v>#N/A</v>
      </c>
    </row>
    <row r="6" spans="1:47" s="87" customFormat="1" ht="57" customHeight="1" x14ac:dyDescent="0.35">
      <c r="A6" s="87" t="s">
        <v>77</v>
      </c>
      <c r="B6" s="87" t="s">
        <v>671</v>
      </c>
      <c r="C6" s="87" t="s">
        <v>637</v>
      </c>
      <c r="D6" s="87">
        <v>1</v>
      </c>
      <c r="E6" s="112" t="str">
        <f t="shared" si="0"/>
        <v>CP-CC-I-1</v>
      </c>
      <c r="F6" s="87" t="s">
        <v>952</v>
      </c>
      <c r="G6" s="112" t="str">
        <f t="shared" si="1"/>
        <v>CP-CC-I-1-Q1</v>
      </c>
      <c r="H6" s="85"/>
      <c r="I6" s="85" t="str">
        <f t="shared" si="2"/>
        <v>CP-CC-I-1-Q1-</v>
      </c>
      <c r="J6" s="85"/>
      <c r="K6" s="85" t="s">
        <v>1368</v>
      </c>
      <c r="L6" s="85">
        <v>20</v>
      </c>
      <c r="M6" s="85">
        <v>6</v>
      </c>
      <c r="N6" s="85"/>
      <c r="O6" s="85" t="s">
        <v>1368</v>
      </c>
      <c r="P6" s="85">
        <v>20</v>
      </c>
      <c r="Q6" s="85">
        <v>4</v>
      </c>
      <c r="R6" s="85"/>
      <c r="S6" s="85" t="s">
        <v>1368</v>
      </c>
      <c r="T6" s="85">
        <v>20</v>
      </c>
      <c r="U6" s="85">
        <v>5</v>
      </c>
      <c r="V6" s="85"/>
      <c r="W6" s="85"/>
      <c r="X6" s="85"/>
      <c r="Y6" s="85"/>
      <c r="Z6" s="85"/>
      <c r="AA6" s="85"/>
      <c r="AB6" s="85"/>
      <c r="AC6" s="85"/>
      <c r="AD6" s="85"/>
      <c r="AE6" s="85"/>
      <c r="AF6" s="85"/>
      <c r="AG6" s="85"/>
      <c r="AH6" s="85"/>
      <c r="AI6" s="85"/>
      <c r="AJ6" s="85"/>
      <c r="AK6" s="85"/>
      <c r="AL6" s="85"/>
      <c r="AM6" s="85"/>
      <c r="AN6" s="85"/>
      <c r="AO6" s="85"/>
      <c r="AP6" s="85"/>
      <c r="AQ6" s="48"/>
      <c r="AR6" s="48"/>
      <c r="AS6" s="86"/>
      <c r="AT6" s="86"/>
      <c r="AU6" s="87" t="str">
        <f t="shared" si="3"/>
        <v>INSERT INTO `exercices` (fk_activite_id, num_question, actif, libelle, question, nb_bonnes_rep, nb_possible_rep) VALUES ('CP-CC-I-1-Q1', , , '', '', , );</v>
      </c>
    </row>
    <row r="7" spans="1:47" s="87" customFormat="1" ht="57" customHeight="1" x14ac:dyDescent="0.35">
      <c r="A7" s="87" t="s">
        <v>77</v>
      </c>
      <c r="B7" s="87" t="s">
        <v>671</v>
      </c>
      <c r="C7" s="87" t="s">
        <v>637</v>
      </c>
      <c r="D7" s="87">
        <v>1</v>
      </c>
      <c r="E7" s="112" t="str">
        <f t="shared" si="0"/>
        <v>CP-CC-I-1</v>
      </c>
      <c r="F7" s="87" t="s">
        <v>952</v>
      </c>
      <c r="G7" s="112" t="str">
        <f t="shared" si="1"/>
        <v>CP-CC-I-1-Q1</v>
      </c>
      <c r="H7" s="85"/>
      <c r="I7" s="85" t="str">
        <f t="shared" si="2"/>
        <v>CP-CC-I-1-Q1-</v>
      </c>
      <c r="J7" s="85"/>
      <c r="K7" s="85" t="s">
        <v>1368</v>
      </c>
      <c r="L7" s="85">
        <v>20</v>
      </c>
      <c r="M7" s="85">
        <v>5</v>
      </c>
      <c r="N7" s="85"/>
      <c r="O7" s="85" t="s">
        <v>1368</v>
      </c>
      <c r="P7" s="85">
        <v>20</v>
      </c>
      <c r="Q7" s="85">
        <v>4</v>
      </c>
      <c r="R7" s="85"/>
      <c r="S7" s="85" t="s">
        <v>1368</v>
      </c>
      <c r="T7" s="85">
        <v>20</v>
      </c>
      <c r="U7" s="85">
        <v>6</v>
      </c>
      <c r="V7" s="85"/>
      <c r="W7" s="85"/>
      <c r="X7" s="85"/>
      <c r="Y7" s="85"/>
      <c r="Z7" s="85"/>
      <c r="AA7" s="85"/>
      <c r="AB7" s="85"/>
      <c r="AC7" s="85"/>
      <c r="AD7" s="85"/>
      <c r="AE7" s="85"/>
      <c r="AF7" s="85"/>
      <c r="AG7" s="85"/>
      <c r="AH7" s="85"/>
      <c r="AI7" s="85"/>
      <c r="AJ7" s="85"/>
      <c r="AK7" s="85"/>
      <c r="AL7" s="85"/>
      <c r="AM7" s="85"/>
      <c r="AN7" s="85"/>
      <c r="AO7" s="85"/>
      <c r="AP7" s="85"/>
      <c r="AQ7" s="48"/>
      <c r="AR7" s="48"/>
      <c r="AS7" s="86"/>
      <c r="AT7" s="86"/>
      <c r="AU7" s="87" t="str">
        <f t="shared" si="3"/>
        <v>INSERT INTO `exercices` (fk_activite_id, num_question, actif, libelle, question, nb_bonnes_rep, nb_possible_rep) VALUES ('CP-CC-I-1-Q1', , , '', '', , );</v>
      </c>
    </row>
    <row r="8" spans="1:47" s="87" customFormat="1" ht="57" customHeight="1" x14ac:dyDescent="0.35">
      <c r="A8" s="87" t="s">
        <v>77</v>
      </c>
      <c r="B8" s="87" t="s">
        <v>671</v>
      </c>
      <c r="C8" s="87" t="s">
        <v>637</v>
      </c>
      <c r="D8" s="87">
        <v>1</v>
      </c>
      <c r="E8" s="112" t="str">
        <f t="shared" si="0"/>
        <v>CP-CC-I-1</v>
      </c>
      <c r="F8" s="87" t="s">
        <v>952</v>
      </c>
      <c r="G8" s="112" t="str">
        <f t="shared" si="1"/>
        <v>CP-CC-I-1-Q1</v>
      </c>
      <c r="H8" s="85"/>
      <c r="I8" s="85" t="str">
        <f t="shared" si="2"/>
        <v>CP-CC-I-1-Q1-</v>
      </c>
      <c r="J8" s="85"/>
      <c r="K8" s="85" t="s">
        <v>1368</v>
      </c>
      <c r="L8" s="85">
        <v>20</v>
      </c>
      <c r="M8" s="85">
        <v>3</v>
      </c>
      <c r="N8" s="85"/>
      <c r="O8" s="85" t="s">
        <v>1368</v>
      </c>
      <c r="P8" s="85">
        <v>20</v>
      </c>
      <c r="Q8" s="85">
        <v>2</v>
      </c>
      <c r="R8" s="85"/>
      <c r="S8" s="85" t="s">
        <v>1368</v>
      </c>
      <c r="T8" s="85">
        <v>20</v>
      </c>
      <c r="U8" s="85">
        <v>4</v>
      </c>
      <c r="V8" s="85"/>
      <c r="W8" s="85"/>
      <c r="X8" s="85"/>
      <c r="Y8" s="85"/>
      <c r="Z8" s="85"/>
      <c r="AA8" s="85"/>
      <c r="AB8" s="85"/>
      <c r="AC8" s="85"/>
      <c r="AD8" s="85"/>
      <c r="AE8" s="85"/>
      <c r="AF8" s="85"/>
      <c r="AG8" s="85"/>
      <c r="AH8" s="85"/>
      <c r="AI8" s="85"/>
      <c r="AJ8" s="85"/>
      <c r="AK8" s="85"/>
      <c r="AL8" s="85"/>
      <c r="AM8" s="85"/>
      <c r="AN8" s="85"/>
      <c r="AO8" s="85"/>
      <c r="AP8" s="85"/>
      <c r="AQ8" s="48"/>
      <c r="AR8" s="48"/>
      <c r="AS8" s="86"/>
      <c r="AT8" s="86"/>
      <c r="AU8" s="87" t="str">
        <f t="shared" si="3"/>
        <v>INSERT INTO `exercices` (fk_activite_id, num_question, actif, libelle, question, nb_bonnes_rep, nb_possible_rep) VALUES ('CP-CC-I-1-Q1', , , '', '', , );</v>
      </c>
    </row>
    <row r="9" spans="1:47" s="87" customFormat="1" ht="57" customHeight="1" x14ac:dyDescent="0.35">
      <c r="A9" s="87" t="s">
        <v>77</v>
      </c>
      <c r="B9" s="87" t="s">
        <v>671</v>
      </c>
      <c r="C9" s="87" t="s">
        <v>637</v>
      </c>
      <c r="D9" s="87">
        <v>1</v>
      </c>
      <c r="E9" s="112" t="str">
        <f t="shared" si="0"/>
        <v>CP-CC-I-1</v>
      </c>
      <c r="F9" s="87" t="s">
        <v>952</v>
      </c>
      <c r="G9" s="112" t="str">
        <f t="shared" si="1"/>
        <v>CP-CC-I-1-Q1</v>
      </c>
      <c r="H9" s="85"/>
      <c r="I9" s="85" t="str">
        <f t="shared" si="2"/>
        <v>CP-CC-I-1-Q1-</v>
      </c>
      <c r="J9" s="85"/>
      <c r="K9" s="85" t="s">
        <v>1368</v>
      </c>
      <c r="L9" s="85">
        <v>20</v>
      </c>
      <c r="M9" s="85">
        <v>1</v>
      </c>
      <c r="N9" s="85"/>
      <c r="O9" s="85" t="s">
        <v>1368</v>
      </c>
      <c r="P9" s="85">
        <v>20</v>
      </c>
      <c r="Q9" s="85">
        <v>2</v>
      </c>
      <c r="R9" s="85"/>
      <c r="S9" s="85" t="s">
        <v>1368</v>
      </c>
      <c r="T9" s="85">
        <v>20</v>
      </c>
      <c r="U9" s="85">
        <v>1</v>
      </c>
      <c r="V9" s="85"/>
      <c r="W9" s="85"/>
      <c r="X9" s="85"/>
      <c r="Y9" s="85"/>
      <c r="Z9" s="85"/>
      <c r="AA9" s="85"/>
      <c r="AB9" s="85"/>
      <c r="AC9" s="85"/>
      <c r="AD9" s="85"/>
      <c r="AE9" s="85"/>
      <c r="AF9" s="85"/>
      <c r="AG9" s="85"/>
      <c r="AH9" s="85"/>
      <c r="AI9" s="85"/>
      <c r="AJ9" s="85"/>
      <c r="AK9" s="85"/>
      <c r="AL9" s="85"/>
      <c r="AM9" s="85"/>
      <c r="AN9" s="85"/>
      <c r="AO9" s="85"/>
      <c r="AP9" s="85"/>
      <c r="AQ9" s="48"/>
      <c r="AR9" s="48"/>
      <c r="AS9" s="86"/>
      <c r="AT9" s="86"/>
      <c r="AU9" s="87" t="str">
        <f t="shared" si="3"/>
        <v>INSERT INTO `exercices` (fk_activite_id, num_question, actif, libelle, question, nb_bonnes_rep, nb_possible_rep) VALUES ('CP-CC-I-1-Q1', , , '', '', , );</v>
      </c>
    </row>
    <row r="10" spans="1:47" s="87" customFormat="1" ht="57" customHeight="1" x14ac:dyDescent="0.35">
      <c r="A10" s="87" t="s">
        <v>77</v>
      </c>
      <c r="B10" s="87" t="s">
        <v>671</v>
      </c>
      <c r="C10" s="87" t="s">
        <v>637</v>
      </c>
      <c r="D10" s="87">
        <v>1</v>
      </c>
      <c r="E10" s="112" t="str">
        <f t="shared" si="0"/>
        <v>CP-CC-I-1</v>
      </c>
      <c r="F10" s="87" t="s">
        <v>953</v>
      </c>
      <c r="G10" s="112" t="str">
        <f t="shared" si="1"/>
        <v>CP-CC-I-1-Q2</v>
      </c>
      <c r="H10" s="85"/>
      <c r="I10" s="85" t="str">
        <f t="shared" si="2"/>
        <v>CP-CC-I-1-Q2-</v>
      </c>
      <c r="J10" s="85"/>
      <c r="K10" s="85" t="s">
        <v>1368</v>
      </c>
      <c r="L10" s="85">
        <v>20</v>
      </c>
      <c r="M10" s="85">
        <v>6</v>
      </c>
      <c r="N10" s="85"/>
      <c r="O10" s="85" t="s">
        <v>1368</v>
      </c>
      <c r="P10" s="85">
        <v>20</v>
      </c>
      <c r="Q10" s="85">
        <v>4</v>
      </c>
      <c r="R10" s="85"/>
      <c r="S10" s="85" t="s">
        <v>1368</v>
      </c>
      <c r="T10" s="85">
        <v>20</v>
      </c>
      <c r="U10" s="85">
        <v>5</v>
      </c>
      <c r="V10" s="85"/>
      <c r="W10" s="85"/>
      <c r="X10" s="85"/>
      <c r="Y10" s="85"/>
      <c r="Z10" s="85"/>
      <c r="AA10" s="85"/>
      <c r="AB10" s="85"/>
      <c r="AC10" s="85"/>
      <c r="AD10" s="85"/>
      <c r="AE10" s="85"/>
      <c r="AF10" s="85"/>
      <c r="AG10" s="85"/>
      <c r="AH10" s="85"/>
      <c r="AI10" s="85"/>
      <c r="AJ10" s="85"/>
      <c r="AK10" s="85"/>
      <c r="AL10" s="85"/>
      <c r="AM10" s="85"/>
      <c r="AN10" s="85"/>
      <c r="AO10" s="85"/>
      <c r="AP10" s="85"/>
      <c r="AQ10" s="48"/>
      <c r="AR10" s="48"/>
      <c r="AS10" s="86"/>
      <c r="AT10" s="86"/>
      <c r="AU10" s="87" t="str">
        <f t="shared" si="3"/>
        <v>INSERT INTO `exercices` (fk_activite_id, num_question, actif, libelle, question, nb_bonnes_rep, nb_possible_rep) VALUES ('CP-CC-I-1-Q2', , , '', '', , );</v>
      </c>
    </row>
    <row r="11" spans="1:47" s="87" customFormat="1" ht="57" customHeight="1" x14ac:dyDescent="0.35">
      <c r="A11" s="87" t="s">
        <v>77</v>
      </c>
      <c r="B11" s="87" t="s">
        <v>671</v>
      </c>
      <c r="C11" s="87" t="s">
        <v>637</v>
      </c>
      <c r="D11" s="87">
        <v>1</v>
      </c>
      <c r="E11" s="112" t="str">
        <f t="shared" si="0"/>
        <v>CP-CC-I-1</v>
      </c>
      <c r="F11" s="87" t="s">
        <v>953</v>
      </c>
      <c r="G11" s="112" t="str">
        <f t="shared" si="1"/>
        <v>CP-CC-I-1-Q2</v>
      </c>
      <c r="H11" s="85"/>
      <c r="I11" s="85" t="str">
        <f t="shared" si="2"/>
        <v>CP-CC-I-1-Q2-</v>
      </c>
      <c r="J11" s="85"/>
      <c r="K11" s="85" t="s">
        <v>1368</v>
      </c>
      <c r="L11" s="85">
        <v>20</v>
      </c>
      <c r="M11" s="85">
        <v>5</v>
      </c>
      <c r="N11" s="85"/>
      <c r="O11" s="85" t="s">
        <v>1368</v>
      </c>
      <c r="P11" s="85">
        <v>20</v>
      </c>
      <c r="Q11" s="85">
        <v>4</v>
      </c>
      <c r="R11" s="85"/>
      <c r="S11" s="85" t="s">
        <v>1368</v>
      </c>
      <c r="T11" s="85">
        <v>20</v>
      </c>
      <c r="U11" s="85">
        <v>6</v>
      </c>
      <c r="V11" s="85"/>
      <c r="W11" s="85"/>
      <c r="X11" s="85"/>
      <c r="Y11" s="85"/>
      <c r="Z11" s="85"/>
      <c r="AA11" s="85"/>
      <c r="AB11" s="85"/>
      <c r="AC11" s="85"/>
      <c r="AD11" s="85"/>
      <c r="AE11" s="85"/>
      <c r="AF11" s="85"/>
      <c r="AG11" s="85"/>
      <c r="AH11" s="85"/>
      <c r="AI11" s="85"/>
      <c r="AJ11" s="85"/>
      <c r="AK11" s="85"/>
      <c r="AL11" s="85"/>
      <c r="AM11" s="85"/>
      <c r="AN11" s="85"/>
      <c r="AO11" s="85"/>
      <c r="AP11" s="85"/>
      <c r="AQ11" s="48"/>
      <c r="AR11" s="48"/>
      <c r="AS11" s="86"/>
      <c r="AT11" s="86"/>
      <c r="AU11" s="87" t="str">
        <f t="shared" si="3"/>
        <v>INSERT INTO `exercices` (fk_activite_id, num_question, actif, libelle, question, nb_bonnes_rep, nb_possible_rep) VALUES ('CP-CC-I-1-Q2', , , '', '', , );</v>
      </c>
    </row>
    <row r="12" spans="1:47" s="87" customFormat="1" ht="57" customHeight="1" x14ac:dyDescent="0.35">
      <c r="A12" s="87" t="s">
        <v>77</v>
      </c>
      <c r="B12" s="87" t="s">
        <v>671</v>
      </c>
      <c r="C12" s="87" t="s">
        <v>637</v>
      </c>
      <c r="D12" s="87">
        <v>1</v>
      </c>
      <c r="E12" s="112" t="str">
        <f t="shared" si="0"/>
        <v>CP-CC-I-1</v>
      </c>
      <c r="F12" s="87" t="s">
        <v>953</v>
      </c>
      <c r="G12" s="112" t="str">
        <f t="shared" si="1"/>
        <v>CP-CC-I-1-Q2</v>
      </c>
      <c r="H12" s="85"/>
      <c r="I12" s="85" t="str">
        <f t="shared" si="2"/>
        <v>CP-CC-I-1-Q2-</v>
      </c>
      <c r="J12" s="85"/>
      <c r="K12" s="85" t="s">
        <v>1368</v>
      </c>
      <c r="L12" s="85">
        <v>20</v>
      </c>
      <c r="M12" s="85">
        <v>3</v>
      </c>
      <c r="N12" s="85"/>
      <c r="O12" s="85" t="s">
        <v>1368</v>
      </c>
      <c r="P12" s="85">
        <v>20</v>
      </c>
      <c r="Q12" s="85">
        <v>2</v>
      </c>
      <c r="R12" s="85"/>
      <c r="S12" s="85" t="s">
        <v>1368</v>
      </c>
      <c r="T12" s="85">
        <v>20</v>
      </c>
      <c r="U12" s="85">
        <v>4</v>
      </c>
      <c r="V12" s="85"/>
      <c r="W12" s="85"/>
      <c r="X12" s="85"/>
      <c r="Y12" s="85"/>
      <c r="Z12" s="85"/>
      <c r="AA12" s="85"/>
      <c r="AB12" s="85"/>
      <c r="AC12" s="85"/>
      <c r="AD12" s="85"/>
      <c r="AE12" s="85"/>
      <c r="AF12" s="85"/>
      <c r="AG12" s="85"/>
      <c r="AH12" s="85"/>
      <c r="AI12" s="85"/>
      <c r="AJ12" s="85"/>
      <c r="AK12" s="85"/>
      <c r="AL12" s="85"/>
      <c r="AM12" s="85"/>
      <c r="AN12" s="85"/>
      <c r="AO12" s="85"/>
      <c r="AP12" s="85"/>
      <c r="AQ12" s="48"/>
      <c r="AR12" s="48"/>
      <c r="AS12" s="86"/>
      <c r="AT12" s="86"/>
      <c r="AU12" s="87" t="str">
        <f t="shared" si="3"/>
        <v>INSERT INTO `exercices` (fk_activite_id, num_question, actif, libelle, question, nb_bonnes_rep, nb_possible_rep) VALUES ('CP-CC-I-1-Q2', , , '', '', , );</v>
      </c>
    </row>
    <row r="13" spans="1:47" s="87" customFormat="1" ht="57" customHeight="1" x14ac:dyDescent="0.35">
      <c r="A13" s="87" t="s">
        <v>77</v>
      </c>
      <c r="B13" s="87" t="s">
        <v>671</v>
      </c>
      <c r="C13" s="87" t="s">
        <v>637</v>
      </c>
      <c r="D13" s="87">
        <v>1</v>
      </c>
      <c r="E13" s="112" t="str">
        <f t="shared" si="0"/>
        <v>CP-CC-I-1</v>
      </c>
      <c r="F13" s="87" t="s">
        <v>953</v>
      </c>
      <c r="G13" s="112" t="str">
        <f t="shared" si="1"/>
        <v>CP-CC-I-1-Q2</v>
      </c>
      <c r="H13" s="85"/>
      <c r="I13" s="85" t="str">
        <f t="shared" si="2"/>
        <v>CP-CC-I-1-Q2-</v>
      </c>
      <c r="J13" s="85"/>
      <c r="K13" s="85" t="s">
        <v>1368</v>
      </c>
      <c r="L13" s="85">
        <v>20</v>
      </c>
      <c r="M13" s="85">
        <v>1</v>
      </c>
      <c r="N13" s="85"/>
      <c r="O13" s="85" t="s">
        <v>1368</v>
      </c>
      <c r="P13" s="85">
        <v>20</v>
      </c>
      <c r="Q13" s="85">
        <v>2</v>
      </c>
      <c r="R13" s="85"/>
      <c r="S13" s="85" t="s">
        <v>1368</v>
      </c>
      <c r="T13" s="85">
        <v>20</v>
      </c>
      <c r="U13" s="85">
        <v>2</v>
      </c>
      <c r="V13" s="85"/>
      <c r="W13" s="85"/>
      <c r="X13" s="85"/>
      <c r="Y13" s="85"/>
      <c r="Z13" s="85"/>
      <c r="AA13" s="85"/>
      <c r="AB13" s="85"/>
      <c r="AC13" s="85"/>
      <c r="AD13" s="85"/>
      <c r="AE13" s="85"/>
      <c r="AF13" s="85"/>
      <c r="AG13" s="85"/>
      <c r="AH13" s="85"/>
      <c r="AI13" s="85"/>
      <c r="AJ13" s="85"/>
      <c r="AK13" s="85"/>
      <c r="AL13" s="85"/>
      <c r="AM13" s="85"/>
      <c r="AN13" s="85"/>
      <c r="AO13" s="85"/>
      <c r="AP13" s="85"/>
      <c r="AQ13" s="48"/>
      <c r="AR13" s="48"/>
      <c r="AS13" s="86"/>
      <c r="AT13" s="86"/>
      <c r="AU13" s="87" t="str">
        <f t="shared" si="3"/>
        <v>INSERT INTO `exercices` (fk_activite_id, num_question, actif, libelle, question, nb_bonnes_rep, nb_possible_rep) VALUES ('CP-CC-I-1-Q2', , , '', '', , );</v>
      </c>
    </row>
    <row r="14" spans="1:47" s="87" customFormat="1" ht="57" customHeight="1" x14ac:dyDescent="0.35">
      <c r="A14" s="87" t="s">
        <v>77</v>
      </c>
      <c r="B14" s="87" t="s">
        <v>671</v>
      </c>
      <c r="C14" s="87" t="s">
        <v>87</v>
      </c>
      <c r="D14" s="87">
        <v>1</v>
      </c>
      <c r="E14" s="112" t="str">
        <f t="shared" si="0"/>
        <v>CP-CC-M-1</v>
      </c>
      <c r="F14" s="87" t="s">
        <v>735</v>
      </c>
      <c r="G14" s="112" t="str">
        <f t="shared" si="1"/>
        <v>CP-CC-M-1-B1</v>
      </c>
      <c r="H14" s="85"/>
      <c r="I14" s="85" t="str">
        <f t="shared" si="2"/>
        <v>CP-CC-M-1-B1-</v>
      </c>
      <c r="J14" s="85"/>
      <c r="K14" s="85" t="s">
        <v>1368</v>
      </c>
      <c r="L14" s="85">
        <v>13</v>
      </c>
      <c r="M14" s="85">
        <v>2</v>
      </c>
      <c r="N14" s="85">
        <v>5</v>
      </c>
      <c r="O14" s="85" t="s">
        <v>1368</v>
      </c>
      <c r="P14" s="85">
        <v>13</v>
      </c>
      <c r="Q14" s="85">
        <v>1</v>
      </c>
      <c r="R14" s="85">
        <v>10</v>
      </c>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48"/>
      <c r="AR14" s="48"/>
      <c r="AS14" s="86"/>
      <c r="AT14" s="86"/>
      <c r="AU14" s="87" t="str">
        <f t="shared" si="3"/>
        <v>INSERT INTO `exercices` (fk_activite_id, num_question, actif, libelle, question, nb_bonnes_rep, nb_possible_rep) VALUES ('CP-CC-M-1-B1', , , '', '', , );</v>
      </c>
    </row>
    <row r="15" spans="1:47" s="87" customFormat="1" ht="57" customHeight="1" x14ac:dyDescent="0.35">
      <c r="A15" s="87" t="s">
        <v>77</v>
      </c>
      <c r="B15" s="87" t="s">
        <v>671</v>
      </c>
      <c r="C15" s="87" t="s">
        <v>87</v>
      </c>
      <c r="D15" s="87">
        <v>1</v>
      </c>
      <c r="E15" s="112" t="str">
        <f t="shared" si="0"/>
        <v>CP-CC-M-1</v>
      </c>
      <c r="F15" s="87" t="s">
        <v>951</v>
      </c>
      <c r="G15" s="112" t="str">
        <f t="shared" si="1"/>
        <v>CP-CC-M-1-B2</v>
      </c>
      <c r="H15" s="85"/>
      <c r="I15" s="85" t="str">
        <f t="shared" si="2"/>
        <v>CP-CC-M-1-B2-</v>
      </c>
      <c r="J15" s="85"/>
      <c r="K15" s="85" t="s">
        <v>1368</v>
      </c>
      <c r="L15" s="85">
        <v>13</v>
      </c>
      <c r="M15" s="85">
        <v>2</v>
      </c>
      <c r="N15" s="85">
        <v>5</v>
      </c>
      <c r="O15" s="85" t="s">
        <v>1368</v>
      </c>
      <c r="P15" s="85">
        <v>13</v>
      </c>
      <c r="Q15" s="85">
        <v>1</v>
      </c>
      <c r="R15" s="85">
        <v>10</v>
      </c>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48"/>
      <c r="AR15" s="48"/>
      <c r="AS15" s="86"/>
      <c r="AT15" s="86"/>
      <c r="AU15" s="87" t="str">
        <f t="shared" si="3"/>
        <v>INSERT INTO `exercices` (fk_activite_id, num_question, actif, libelle, question, nb_bonnes_rep, nb_possible_rep) VALUES ('CP-CC-M-1-B2', , , '', '', , );</v>
      </c>
    </row>
    <row r="16" spans="1:47" s="87" customFormat="1" ht="57" customHeight="1" x14ac:dyDescent="0.35">
      <c r="A16" s="87" t="s">
        <v>77</v>
      </c>
      <c r="B16" s="87" t="s">
        <v>671</v>
      </c>
      <c r="C16" s="87" t="s">
        <v>87</v>
      </c>
      <c r="D16" s="87">
        <v>1</v>
      </c>
      <c r="E16" s="112" t="str">
        <f t="shared" si="0"/>
        <v>CP-CC-M-1</v>
      </c>
      <c r="F16" s="87" t="s">
        <v>952</v>
      </c>
      <c r="G16" s="112" t="str">
        <f t="shared" si="1"/>
        <v>CP-CC-M-1-Q1</v>
      </c>
      <c r="H16" s="85"/>
      <c r="I16" s="85" t="str">
        <f t="shared" si="2"/>
        <v>CP-CC-M-1-Q1-</v>
      </c>
      <c r="J16" s="85"/>
      <c r="K16" s="85" t="s">
        <v>1368</v>
      </c>
      <c r="L16" s="85">
        <v>13</v>
      </c>
      <c r="M16" s="85">
        <v>4</v>
      </c>
      <c r="N16" s="85">
        <v>5</v>
      </c>
      <c r="O16" s="85" t="s">
        <v>1368</v>
      </c>
      <c r="P16" s="85">
        <v>13</v>
      </c>
      <c r="Q16" s="85">
        <v>1</v>
      </c>
      <c r="R16" s="85">
        <v>10</v>
      </c>
      <c r="S16" s="85" t="s">
        <v>1368</v>
      </c>
      <c r="T16" s="85">
        <v>13</v>
      </c>
      <c r="U16" s="85">
        <v>2</v>
      </c>
      <c r="V16" s="85">
        <v>7</v>
      </c>
      <c r="W16" s="85"/>
      <c r="X16" s="85"/>
      <c r="Y16" s="85"/>
      <c r="Z16" s="85"/>
      <c r="AA16" s="85"/>
      <c r="AB16" s="85"/>
      <c r="AC16" s="85"/>
      <c r="AD16" s="85"/>
      <c r="AE16" s="85"/>
      <c r="AF16" s="85"/>
      <c r="AG16" s="85"/>
      <c r="AH16" s="85"/>
      <c r="AI16" s="85"/>
      <c r="AJ16" s="85"/>
      <c r="AK16" s="85"/>
      <c r="AL16" s="85"/>
      <c r="AM16" s="85"/>
      <c r="AN16" s="85"/>
      <c r="AO16" s="85"/>
      <c r="AP16" s="85"/>
      <c r="AQ16" s="48"/>
      <c r="AR16" s="48"/>
      <c r="AS16" s="86"/>
      <c r="AT16" s="86"/>
      <c r="AU16" s="87" t="str">
        <f t="shared" si="3"/>
        <v>INSERT INTO `exercices` (fk_activite_id, num_question, actif, libelle, question, nb_bonnes_rep, nb_possible_rep) VALUES ('CP-CC-M-1-Q1', , , '', '', , );</v>
      </c>
    </row>
    <row r="17" spans="1:47" s="87" customFormat="1" ht="57" customHeight="1" x14ac:dyDescent="0.35">
      <c r="A17" s="87" t="s">
        <v>77</v>
      </c>
      <c r="B17" s="87" t="s">
        <v>671</v>
      </c>
      <c r="C17" s="87" t="s">
        <v>87</v>
      </c>
      <c r="D17" s="87">
        <v>1</v>
      </c>
      <c r="E17" s="112" t="str">
        <f t="shared" si="0"/>
        <v>CP-CC-M-1</v>
      </c>
      <c r="F17" s="87" t="s">
        <v>953</v>
      </c>
      <c r="G17" s="112" t="str">
        <f t="shared" si="1"/>
        <v>CP-CC-M-1-Q2</v>
      </c>
      <c r="H17" s="85"/>
      <c r="I17" s="85" t="str">
        <f t="shared" si="2"/>
        <v>CP-CC-M-1-Q2-</v>
      </c>
      <c r="J17" s="85"/>
      <c r="K17" s="85"/>
      <c r="L17" s="85">
        <v>20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48"/>
      <c r="AR17" s="48"/>
      <c r="AS17" s="86"/>
      <c r="AT17" s="86"/>
      <c r="AU17" s="87" t="str">
        <f t="shared" si="3"/>
        <v>INSERT INTO `exercices` (fk_activite_id, num_question, actif, libelle, question, nb_bonnes_rep, nb_possible_rep) VALUES ('CP-CC-M-1-Q2', , , '', '', , );</v>
      </c>
    </row>
    <row r="18" spans="1:47" s="87" customFormat="1" ht="57" customHeight="1" x14ac:dyDescent="0.35">
      <c r="A18" s="87" t="s">
        <v>77</v>
      </c>
      <c r="B18" s="87" t="s">
        <v>671</v>
      </c>
      <c r="C18" s="87" t="s">
        <v>87</v>
      </c>
      <c r="D18" s="87">
        <v>1</v>
      </c>
      <c r="E18" s="112" t="str">
        <f t="shared" si="0"/>
        <v>CP-CC-M-1</v>
      </c>
      <c r="F18" s="87" t="s">
        <v>628</v>
      </c>
      <c r="G18" s="112" t="str">
        <f t="shared" si="1"/>
        <v>CP-CC-M-1-P</v>
      </c>
      <c r="H18" s="85"/>
      <c r="I18" s="85" t="str">
        <f t="shared" si="2"/>
        <v>CP-CC-M-1-P-</v>
      </c>
      <c r="J18" s="85"/>
      <c r="K18" s="85" t="s">
        <v>1368</v>
      </c>
      <c r="L18" s="85">
        <v>13</v>
      </c>
      <c r="M18" s="85">
        <v>1</v>
      </c>
      <c r="N18" s="85">
        <v>5</v>
      </c>
      <c r="O18" s="85" t="s">
        <v>1368</v>
      </c>
      <c r="P18" s="85">
        <v>13</v>
      </c>
      <c r="Q18" s="85">
        <v>2</v>
      </c>
      <c r="R18" s="85">
        <v>5</v>
      </c>
      <c r="S18" s="85" t="s">
        <v>1368</v>
      </c>
      <c r="T18" s="85">
        <v>13</v>
      </c>
      <c r="U18" s="85">
        <v>3</v>
      </c>
      <c r="V18" s="85">
        <v>5</v>
      </c>
      <c r="W18" s="85" t="s">
        <v>1368</v>
      </c>
      <c r="X18" s="85">
        <v>13</v>
      </c>
      <c r="Y18" s="85">
        <v>4</v>
      </c>
      <c r="Z18" s="85">
        <v>5</v>
      </c>
      <c r="AA18" s="85" t="s">
        <v>1369</v>
      </c>
      <c r="AB18" s="85">
        <v>1</v>
      </c>
      <c r="AC18" s="85"/>
      <c r="AD18" s="85"/>
      <c r="AE18" s="85" t="s">
        <v>1369</v>
      </c>
      <c r="AF18" s="85">
        <v>2</v>
      </c>
      <c r="AG18" s="85"/>
      <c r="AH18" s="85"/>
      <c r="AI18" s="85" t="s">
        <v>1369</v>
      </c>
      <c r="AJ18" s="85">
        <v>3</v>
      </c>
      <c r="AK18" s="85"/>
      <c r="AL18" s="85"/>
      <c r="AM18" s="85" t="s">
        <v>1369</v>
      </c>
      <c r="AN18" s="85">
        <v>4</v>
      </c>
      <c r="AO18" s="85"/>
      <c r="AP18" s="85"/>
      <c r="AQ18" s="48"/>
      <c r="AR18" s="48"/>
      <c r="AS18" s="86"/>
      <c r="AT18" s="86"/>
      <c r="AU18" s="87" t="str">
        <f t="shared" si="3"/>
        <v>INSERT INTO `exercices` (fk_activite_id, num_question, actif, libelle, question, nb_bonnes_rep, nb_possible_rep) VALUES ('CP-CC-M-1-P', , , '', '', , );</v>
      </c>
    </row>
    <row r="19" spans="1:47" s="87" customFormat="1" ht="57" customHeight="1" x14ac:dyDescent="0.35">
      <c r="A19" s="87" t="s">
        <v>77</v>
      </c>
      <c r="B19" s="87" t="s">
        <v>671</v>
      </c>
      <c r="C19" s="87" t="s">
        <v>87</v>
      </c>
      <c r="D19" s="87">
        <v>1</v>
      </c>
      <c r="E19" s="112" t="str">
        <f t="shared" si="0"/>
        <v>CP-CC-M-1</v>
      </c>
      <c r="F19" s="87" t="s">
        <v>87</v>
      </c>
      <c r="G19" s="112" t="str">
        <f t="shared" si="1"/>
        <v>CP-CC-M-1-M</v>
      </c>
      <c r="H19" s="85"/>
      <c r="I19" s="85" t="str">
        <f t="shared" si="2"/>
        <v>CP-CC-M-1-M-</v>
      </c>
      <c r="J19" s="85"/>
      <c r="K19" s="85"/>
      <c r="L19" s="85">
        <v>20</v>
      </c>
      <c r="M19" s="85"/>
      <c r="N19" s="85"/>
      <c r="O19" s="85"/>
      <c r="P19" s="85">
        <v>20</v>
      </c>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48"/>
      <c r="AR19" s="48"/>
      <c r="AS19" s="86"/>
      <c r="AT19" s="86"/>
      <c r="AU19" s="87" t="str">
        <f t="shared" si="3"/>
        <v>INSERT INTO `exercices` (fk_activite_id, num_question, actif, libelle, question, nb_bonnes_rep, nb_possible_rep) VALUES ('CP-CC-M-1-M', , , '', '', , );</v>
      </c>
    </row>
    <row r="20" spans="1:47" s="87" customFormat="1" ht="57" customHeight="1" x14ac:dyDescent="0.35">
      <c r="A20" s="87" t="s">
        <v>77</v>
      </c>
      <c r="B20" s="87" t="s">
        <v>671</v>
      </c>
      <c r="C20" s="87" t="s">
        <v>87</v>
      </c>
      <c r="D20" s="87">
        <v>2</v>
      </c>
      <c r="E20" s="112" t="str">
        <f t="shared" si="0"/>
        <v>CP-CC-M-2</v>
      </c>
      <c r="F20" s="87" t="s">
        <v>735</v>
      </c>
      <c r="G20" s="112" t="str">
        <f t="shared" si="1"/>
        <v>CP-CC-M-2-B1</v>
      </c>
      <c r="H20" s="85"/>
      <c r="I20" s="85" t="str">
        <f t="shared" si="2"/>
        <v>CP-CC-M-2-B1-</v>
      </c>
      <c r="J20" s="85"/>
      <c r="K20" s="85" t="s">
        <v>1368</v>
      </c>
      <c r="L20" s="85">
        <v>20</v>
      </c>
      <c r="M20" s="85">
        <v>2</v>
      </c>
      <c r="N20" s="85">
        <v>5</v>
      </c>
      <c r="O20" s="85" t="s">
        <v>1368</v>
      </c>
      <c r="P20" s="85">
        <v>13</v>
      </c>
      <c r="Q20" s="85">
        <v>4</v>
      </c>
      <c r="R20" s="85">
        <v>5</v>
      </c>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48"/>
      <c r="AR20" s="48"/>
      <c r="AS20" s="86"/>
      <c r="AT20" s="86"/>
      <c r="AU20" s="87" t="str">
        <f t="shared" si="3"/>
        <v>INSERT INTO `exercices` (fk_activite_id, num_question, actif, libelle, question, nb_bonnes_rep, nb_possible_rep) VALUES ('CP-CC-M-2-B1', , , '', '', , );</v>
      </c>
    </row>
    <row r="21" spans="1:47" s="87" customFormat="1" ht="57" customHeight="1" x14ac:dyDescent="0.35">
      <c r="A21" s="87" t="s">
        <v>77</v>
      </c>
      <c r="B21" s="87" t="s">
        <v>671</v>
      </c>
      <c r="C21" s="87" t="s">
        <v>87</v>
      </c>
      <c r="D21" s="87">
        <v>2</v>
      </c>
      <c r="E21" s="112" t="str">
        <f t="shared" si="0"/>
        <v>CP-CC-M-2</v>
      </c>
      <c r="F21" s="87" t="s">
        <v>951</v>
      </c>
      <c r="G21" s="112" t="str">
        <f t="shared" si="1"/>
        <v>CP-CC-M-2-B2</v>
      </c>
      <c r="H21" s="85"/>
      <c r="I21" s="85" t="str">
        <f t="shared" si="2"/>
        <v>CP-CC-M-2-B2-</v>
      </c>
      <c r="J21" s="85"/>
      <c r="K21" s="85" t="s">
        <v>1368</v>
      </c>
      <c r="L21" s="85">
        <v>20</v>
      </c>
      <c r="M21" s="85">
        <v>2</v>
      </c>
      <c r="N21" s="85">
        <v>5</v>
      </c>
      <c r="O21" s="85" t="s">
        <v>1368</v>
      </c>
      <c r="P21" s="85">
        <v>13</v>
      </c>
      <c r="Q21" s="85">
        <v>4</v>
      </c>
      <c r="R21" s="85">
        <v>5</v>
      </c>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48"/>
      <c r="AR21" s="48"/>
      <c r="AS21" s="86"/>
      <c r="AT21" s="86"/>
      <c r="AU21" s="87" t="str">
        <f t="shared" si="3"/>
        <v>INSERT INTO `exercices` (fk_activite_id, num_question, actif, libelle, question, nb_bonnes_rep, nb_possible_rep) VALUES ('CP-CC-M-2-B2', , , '', '', , );</v>
      </c>
    </row>
    <row r="22" spans="1:47" s="87" customFormat="1" ht="57" customHeight="1" x14ac:dyDescent="0.35">
      <c r="A22" s="87" t="s">
        <v>77</v>
      </c>
      <c r="B22" s="87" t="s">
        <v>671</v>
      </c>
      <c r="C22" s="87" t="s">
        <v>87</v>
      </c>
      <c r="D22" s="87">
        <v>2</v>
      </c>
      <c r="E22" s="112" t="str">
        <f t="shared" si="0"/>
        <v>CP-CC-M-2</v>
      </c>
      <c r="F22" s="87" t="s">
        <v>952</v>
      </c>
      <c r="G22" s="112" t="str">
        <f t="shared" si="1"/>
        <v>CP-CC-M-2-Q1</v>
      </c>
      <c r="H22" s="85"/>
      <c r="I22" s="85" t="str">
        <f t="shared" si="2"/>
        <v>CP-CC-M-2-Q1-</v>
      </c>
      <c r="J22" s="85"/>
      <c r="K22" s="85" t="s">
        <v>1368</v>
      </c>
      <c r="L22" s="85">
        <v>13</v>
      </c>
      <c r="M22" s="85">
        <v>4</v>
      </c>
      <c r="N22" s="85">
        <v>5</v>
      </c>
      <c r="O22" s="85" t="s">
        <v>1368</v>
      </c>
      <c r="P22" s="85">
        <v>20</v>
      </c>
      <c r="Q22" s="85">
        <v>1</v>
      </c>
      <c r="R22" s="85">
        <v>10</v>
      </c>
      <c r="S22" s="85" t="s">
        <v>1368</v>
      </c>
      <c r="T22" s="85">
        <v>51</v>
      </c>
      <c r="U22" s="85">
        <v>2</v>
      </c>
      <c r="V22" s="85">
        <v>7</v>
      </c>
      <c r="W22" s="85"/>
      <c r="X22" s="85"/>
      <c r="Y22" s="85"/>
      <c r="Z22" s="85"/>
      <c r="AA22" s="85"/>
      <c r="AB22" s="85"/>
      <c r="AC22" s="85"/>
      <c r="AD22" s="85"/>
      <c r="AE22" s="85"/>
      <c r="AF22" s="85"/>
      <c r="AG22" s="85"/>
      <c r="AH22" s="85"/>
      <c r="AI22" s="85"/>
      <c r="AJ22" s="85"/>
      <c r="AK22" s="85"/>
      <c r="AL22" s="85"/>
      <c r="AM22" s="85"/>
      <c r="AN22" s="85"/>
      <c r="AO22" s="85"/>
      <c r="AP22" s="85"/>
      <c r="AQ22" s="48"/>
      <c r="AR22" s="48"/>
      <c r="AS22" s="86"/>
      <c r="AT22" s="86"/>
      <c r="AU22" s="87" t="str">
        <f t="shared" si="3"/>
        <v>INSERT INTO `exercices` (fk_activite_id, num_question, actif, libelle, question, nb_bonnes_rep, nb_possible_rep) VALUES ('CP-CC-M-2-Q1', , , '', '', , );</v>
      </c>
    </row>
    <row r="23" spans="1:47" s="87" customFormat="1" ht="57" customHeight="1" x14ac:dyDescent="0.35">
      <c r="A23" s="87" t="s">
        <v>77</v>
      </c>
      <c r="B23" s="87" t="s">
        <v>671</v>
      </c>
      <c r="C23" s="87" t="s">
        <v>87</v>
      </c>
      <c r="D23" s="87">
        <v>2</v>
      </c>
      <c r="E23" s="112" t="str">
        <f t="shared" si="0"/>
        <v>CP-CC-M-2</v>
      </c>
      <c r="F23" s="87" t="s">
        <v>953</v>
      </c>
      <c r="G23" s="112" t="str">
        <f t="shared" si="1"/>
        <v>CP-CC-M-2-Q2</v>
      </c>
      <c r="H23" s="85"/>
      <c r="I23" s="85" t="str">
        <f t="shared" si="2"/>
        <v>CP-CC-M-2-Q2-</v>
      </c>
      <c r="J23" s="85"/>
      <c r="K23" s="85"/>
      <c r="L23" s="85">
        <v>20</v>
      </c>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48"/>
      <c r="AR23" s="48"/>
      <c r="AS23" s="86"/>
      <c r="AT23" s="86"/>
      <c r="AU23" s="87" t="str">
        <f t="shared" si="3"/>
        <v>INSERT INTO `exercices` (fk_activite_id, num_question, actif, libelle, question, nb_bonnes_rep, nb_possible_rep) VALUES ('CP-CC-M-2-Q2', , , '', '', , );</v>
      </c>
    </row>
    <row r="24" spans="1:47" s="87" customFormat="1" ht="57" customHeight="1" x14ac:dyDescent="0.35">
      <c r="A24" s="87" t="s">
        <v>77</v>
      </c>
      <c r="B24" s="87" t="s">
        <v>671</v>
      </c>
      <c r="C24" s="87" t="s">
        <v>87</v>
      </c>
      <c r="D24" s="87">
        <v>2</v>
      </c>
      <c r="E24" s="112" t="str">
        <f t="shared" si="0"/>
        <v>CP-CC-M-2</v>
      </c>
      <c r="F24" s="87" t="s">
        <v>628</v>
      </c>
      <c r="G24" s="112" t="str">
        <f t="shared" si="1"/>
        <v>CP-CC-M-2-P</v>
      </c>
      <c r="H24" s="85"/>
      <c r="I24" s="85" t="str">
        <f t="shared" si="2"/>
        <v>CP-CC-M-2-P-</v>
      </c>
      <c r="J24" s="85"/>
      <c r="K24" s="85"/>
      <c r="L24" s="85">
        <v>20</v>
      </c>
      <c r="M24" s="85"/>
      <c r="N24" s="85"/>
      <c r="O24" s="85"/>
      <c r="P24" s="85">
        <v>20</v>
      </c>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48"/>
      <c r="AR24" s="48"/>
      <c r="AS24" s="86"/>
      <c r="AT24" s="86"/>
      <c r="AU24" s="87" t="str">
        <f t="shared" si="3"/>
        <v>INSERT INTO `exercices` (fk_activite_id, num_question, actif, libelle, question, nb_bonnes_rep, nb_possible_rep) VALUES ('CP-CC-M-2-P', , , '', '', , );</v>
      </c>
    </row>
    <row r="25" spans="1:47" s="87" customFormat="1" ht="57" customHeight="1" x14ac:dyDescent="0.35">
      <c r="A25" s="87" t="s">
        <v>77</v>
      </c>
      <c r="B25" s="87" t="s">
        <v>671</v>
      </c>
      <c r="C25" s="87" t="s">
        <v>87</v>
      </c>
      <c r="D25" s="87">
        <v>2</v>
      </c>
      <c r="E25" s="112" t="str">
        <f t="shared" si="0"/>
        <v>CP-CC-M-2</v>
      </c>
      <c r="F25" s="87" t="s">
        <v>87</v>
      </c>
      <c r="G25" s="112" t="str">
        <f t="shared" si="1"/>
        <v>CP-CC-M-2-M</v>
      </c>
      <c r="H25" s="85"/>
      <c r="I25" s="85" t="str">
        <f t="shared" si="2"/>
        <v>CP-CC-M-2-M-</v>
      </c>
      <c r="J25" s="85"/>
      <c r="K25" s="85"/>
      <c r="L25" s="85">
        <v>20</v>
      </c>
      <c r="M25" s="85"/>
      <c r="N25" s="85"/>
      <c r="O25" s="85"/>
      <c r="P25" s="85">
        <v>20</v>
      </c>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48"/>
      <c r="AR25" s="48"/>
      <c r="AS25" s="86"/>
      <c r="AT25" s="86"/>
      <c r="AU25" s="87" t="str">
        <f t="shared" si="3"/>
        <v>INSERT INTO `exercices` (fk_activite_id, num_question, actif, libelle, question, nb_bonnes_rep, nb_possible_rep) VALUES ('CP-CC-M-2-M', , , '', '', , );</v>
      </c>
    </row>
    <row r="26" spans="1:47" s="87" customFormat="1" ht="57" customHeight="1" x14ac:dyDescent="0.35">
      <c r="A26" s="87" t="s">
        <v>77</v>
      </c>
      <c r="B26" s="87" t="s">
        <v>671</v>
      </c>
      <c r="C26" s="87" t="s">
        <v>87</v>
      </c>
      <c r="D26" s="87">
        <v>3</v>
      </c>
      <c r="E26" s="112" t="str">
        <f t="shared" si="0"/>
        <v>CP-CC-M-3</v>
      </c>
      <c r="F26" s="87" t="s">
        <v>735</v>
      </c>
      <c r="G26" s="112" t="str">
        <f t="shared" si="1"/>
        <v>CP-CC-M-3-B1</v>
      </c>
      <c r="H26" s="85"/>
      <c r="I26" s="85" t="str">
        <f t="shared" si="2"/>
        <v>CP-CC-M-3-B1-</v>
      </c>
      <c r="J26" s="85"/>
      <c r="K26" s="85"/>
      <c r="L26" s="85">
        <v>20</v>
      </c>
      <c r="M26" s="85"/>
      <c r="N26" s="85"/>
      <c r="O26" s="85"/>
      <c r="P26" s="85">
        <v>20</v>
      </c>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8"/>
      <c r="AR26" s="48"/>
      <c r="AS26" s="86"/>
      <c r="AT26" s="86"/>
      <c r="AU26" s="87" t="str">
        <f t="shared" si="3"/>
        <v>INSERT INTO `exercices` (fk_activite_id, num_question, actif, libelle, question, nb_bonnes_rep, nb_possible_rep) VALUES ('CP-CC-M-3-B1', , , '', '', , );</v>
      </c>
    </row>
    <row r="27" spans="1:47" s="87" customFormat="1" ht="57" customHeight="1" x14ac:dyDescent="0.35">
      <c r="A27" s="87" t="s">
        <v>77</v>
      </c>
      <c r="B27" s="87" t="s">
        <v>671</v>
      </c>
      <c r="C27" s="87" t="s">
        <v>87</v>
      </c>
      <c r="D27" s="87">
        <v>3</v>
      </c>
      <c r="E27" s="112" t="str">
        <f t="shared" si="0"/>
        <v>CP-CC-M-3</v>
      </c>
      <c r="F27" s="87" t="s">
        <v>951</v>
      </c>
      <c r="G27" s="112" t="str">
        <f t="shared" si="1"/>
        <v>CP-CC-M-3-B2</v>
      </c>
      <c r="H27" s="85"/>
      <c r="I27" s="85" t="str">
        <f t="shared" si="2"/>
        <v>CP-CC-M-3-B2-</v>
      </c>
      <c r="J27" s="85"/>
      <c r="K27" s="85"/>
      <c r="L27" s="85">
        <v>20</v>
      </c>
      <c r="M27" s="85"/>
      <c r="N27" s="85"/>
      <c r="O27" s="85"/>
      <c r="P27" s="85">
        <v>20</v>
      </c>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48"/>
      <c r="AR27" s="48"/>
      <c r="AS27" s="86"/>
      <c r="AT27" s="86"/>
      <c r="AU27" s="87" t="str">
        <f t="shared" si="3"/>
        <v>INSERT INTO `exercices` (fk_activite_id, num_question, actif, libelle, question, nb_bonnes_rep, nb_possible_rep) VALUES ('CP-CC-M-3-B2', , , '', '', , );</v>
      </c>
    </row>
    <row r="28" spans="1:47" s="87" customFormat="1" ht="57" customHeight="1" x14ac:dyDescent="0.35">
      <c r="A28" s="87" t="s">
        <v>77</v>
      </c>
      <c r="B28" s="87" t="s">
        <v>671</v>
      </c>
      <c r="C28" s="87" t="s">
        <v>87</v>
      </c>
      <c r="D28" s="87">
        <v>3</v>
      </c>
      <c r="E28" s="112" t="str">
        <f t="shared" si="0"/>
        <v>CP-CC-M-3</v>
      </c>
      <c r="F28" s="87" t="s">
        <v>952</v>
      </c>
      <c r="G28" s="112" t="str">
        <f t="shared" si="1"/>
        <v>CP-CC-M-3-Q1</v>
      </c>
      <c r="H28" s="85"/>
      <c r="I28" s="85" t="str">
        <f t="shared" si="2"/>
        <v>CP-CC-M-3-Q1-</v>
      </c>
      <c r="J28" s="85"/>
      <c r="K28" s="85"/>
      <c r="L28" s="85">
        <v>20</v>
      </c>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48"/>
      <c r="AR28" s="48"/>
      <c r="AS28" s="86"/>
      <c r="AT28" s="86"/>
      <c r="AU28" s="87" t="str">
        <f t="shared" si="3"/>
        <v>INSERT INTO `exercices` (fk_activite_id, num_question, actif, libelle, question, nb_bonnes_rep, nb_possible_rep) VALUES ('CP-CC-M-3-Q1', , , '', '', , );</v>
      </c>
    </row>
    <row r="29" spans="1:47" s="87" customFormat="1" ht="57" customHeight="1" x14ac:dyDescent="0.35">
      <c r="A29" s="87" t="s">
        <v>77</v>
      </c>
      <c r="B29" s="87" t="s">
        <v>671</v>
      </c>
      <c r="C29" s="87" t="s">
        <v>87</v>
      </c>
      <c r="D29" s="87">
        <v>3</v>
      </c>
      <c r="E29" s="112" t="str">
        <f t="shared" si="0"/>
        <v>CP-CC-M-3</v>
      </c>
      <c r="F29" s="87" t="s">
        <v>953</v>
      </c>
      <c r="G29" s="112" t="str">
        <f t="shared" si="1"/>
        <v>CP-CC-M-3-Q2</v>
      </c>
      <c r="H29" s="85"/>
      <c r="I29" s="85" t="str">
        <f t="shared" si="2"/>
        <v>CP-CC-M-3-Q2-</v>
      </c>
      <c r="J29" s="85"/>
      <c r="K29" s="85"/>
      <c r="L29" s="85">
        <v>20</v>
      </c>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48"/>
      <c r="AR29" s="48"/>
      <c r="AS29" s="86"/>
      <c r="AT29" s="86"/>
      <c r="AU29" s="87" t="str">
        <f t="shared" si="3"/>
        <v>INSERT INTO `exercices` (fk_activite_id, num_question, actif, libelle, question, nb_bonnes_rep, nb_possible_rep) VALUES ('CP-CC-M-3-Q2', , , '', '', , );</v>
      </c>
    </row>
    <row r="30" spans="1:47" s="87" customFormat="1" ht="57" customHeight="1" x14ac:dyDescent="0.35">
      <c r="A30" s="87" t="s">
        <v>77</v>
      </c>
      <c r="B30" s="87" t="s">
        <v>671</v>
      </c>
      <c r="C30" s="87" t="s">
        <v>87</v>
      </c>
      <c r="D30" s="87">
        <v>3</v>
      </c>
      <c r="E30" s="112" t="str">
        <f t="shared" si="0"/>
        <v>CP-CC-M-3</v>
      </c>
      <c r="F30" s="87" t="s">
        <v>628</v>
      </c>
      <c r="G30" s="112" t="str">
        <f t="shared" si="1"/>
        <v>CP-CC-M-3-P</v>
      </c>
      <c r="H30" s="85"/>
      <c r="I30" s="85" t="str">
        <f t="shared" si="2"/>
        <v>CP-CC-M-3-P-</v>
      </c>
      <c r="J30" s="85"/>
      <c r="K30" s="85" t="s">
        <v>1368</v>
      </c>
      <c r="L30" s="85">
        <v>13</v>
      </c>
      <c r="M30" s="85">
        <v>1</v>
      </c>
      <c r="N30" s="85">
        <v>5</v>
      </c>
      <c r="O30" s="85" t="s">
        <v>1368</v>
      </c>
      <c r="P30" s="85">
        <v>13</v>
      </c>
      <c r="Q30" s="85">
        <v>2</v>
      </c>
      <c r="R30" s="85">
        <v>5</v>
      </c>
      <c r="S30" s="85" t="s">
        <v>1368</v>
      </c>
      <c r="T30" s="85">
        <v>13</v>
      </c>
      <c r="U30" s="85">
        <v>3</v>
      </c>
      <c r="V30" s="85">
        <v>5</v>
      </c>
      <c r="W30" s="85" t="s">
        <v>1368</v>
      </c>
      <c r="X30" s="85">
        <v>13</v>
      </c>
      <c r="Y30" s="85">
        <v>4</v>
      </c>
      <c r="Z30" s="85">
        <v>5</v>
      </c>
      <c r="AA30" s="85" t="s">
        <v>1369</v>
      </c>
      <c r="AB30" s="85">
        <v>1</v>
      </c>
      <c r="AC30" s="85"/>
      <c r="AD30" s="85"/>
      <c r="AE30" s="85" t="s">
        <v>1369</v>
      </c>
      <c r="AF30" s="85">
        <v>2</v>
      </c>
      <c r="AG30" s="85"/>
      <c r="AH30" s="85"/>
      <c r="AI30" s="85" t="s">
        <v>1369</v>
      </c>
      <c r="AJ30" s="85">
        <v>3</v>
      </c>
      <c r="AK30" s="85"/>
      <c r="AL30" s="85"/>
      <c r="AM30" s="85" t="s">
        <v>1369</v>
      </c>
      <c r="AN30" s="85">
        <v>4</v>
      </c>
      <c r="AO30" s="85"/>
      <c r="AP30" s="85"/>
      <c r="AQ30" s="48"/>
      <c r="AR30" s="48"/>
      <c r="AS30" s="86"/>
      <c r="AT30" s="86"/>
      <c r="AU30" s="87" t="str">
        <f t="shared" si="3"/>
        <v>INSERT INTO `exercices` (fk_activite_id, num_question, actif, libelle, question, nb_bonnes_rep, nb_possible_rep) VALUES ('CP-CC-M-3-P', , , '', '', , );</v>
      </c>
    </row>
    <row r="31" spans="1:47" s="87" customFormat="1" ht="57" customHeight="1" x14ac:dyDescent="0.35">
      <c r="A31" s="87" t="s">
        <v>77</v>
      </c>
      <c r="B31" s="87" t="s">
        <v>671</v>
      </c>
      <c r="C31" s="87" t="s">
        <v>87</v>
      </c>
      <c r="D31" s="87">
        <v>3</v>
      </c>
      <c r="E31" s="112" t="str">
        <f t="shared" si="0"/>
        <v>CP-CC-M-3</v>
      </c>
      <c r="F31" s="87" t="s">
        <v>87</v>
      </c>
      <c r="G31" s="112" t="str">
        <f t="shared" si="1"/>
        <v>CP-CC-M-3-M</v>
      </c>
      <c r="H31" s="85"/>
      <c r="I31" s="85" t="str">
        <f t="shared" si="2"/>
        <v>CP-CC-M-3-M-</v>
      </c>
      <c r="J31" s="85"/>
      <c r="K31" s="85"/>
      <c r="L31" s="85">
        <v>20</v>
      </c>
      <c r="M31" s="85"/>
      <c r="N31" s="85"/>
      <c r="O31" s="85"/>
      <c r="P31" s="85">
        <v>20</v>
      </c>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48"/>
      <c r="AR31" s="48"/>
      <c r="AS31" s="86"/>
      <c r="AT31" s="86"/>
      <c r="AU31" s="87" t="str">
        <f t="shared" si="3"/>
        <v>INSERT INTO `exercices` (fk_activite_id, num_question, actif, libelle, question, nb_bonnes_rep, nb_possible_rep) VALUES ('CP-CC-M-3-M', , , '', '', , );</v>
      </c>
    </row>
    <row r="32" spans="1:47" s="87" customFormat="1" ht="57" customHeight="1" x14ac:dyDescent="0.35">
      <c r="A32" s="87" t="s">
        <v>77</v>
      </c>
      <c r="B32" s="87" t="s">
        <v>671</v>
      </c>
      <c r="C32" s="87" t="s">
        <v>87</v>
      </c>
      <c r="D32" s="87">
        <v>4</v>
      </c>
      <c r="E32" s="112" t="str">
        <f t="shared" si="0"/>
        <v>CP-CC-M-4</v>
      </c>
      <c r="F32" s="87" t="s">
        <v>735</v>
      </c>
      <c r="G32" s="112" t="str">
        <f t="shared" si="1"/>
        <v>CP-CC-M-4-B1</v>
      </c>
      <c r="H32" s="85"/>
      <c r="I32" s="85" t="str">
        <f t="shared" si="2"/>
        <v>CP-CC-M-4-B1-</v>
      </c>
      <c r="J32" s="85"/>
      <c r="K32" s="85"/>
      <c r="L32" s="85">
        <v>20</v>
      </c>
      <c r="M32" s="85"/>
      <c r="N32" s="85"/>
      <c r="O32" s="85"/>
      <c r="P32" s="85">
        <v>20</v>
      </c>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48"/>
      <c r="AR32" s="48"/>
      <c r="AS32" s="86"/>
      <c r="AT32" s="86"/>
      <c r="AU32" s="87" t="str">
        <f t="shared" si="3"/>
        <v>INSERT INTO `exercices` (fk_activite_id, num_question, actif, libelle, question, nb_bonnes_rep, nb_possible_rep) VALUES ('CP-CC-M-4-B1', , , '', '', , );</v>
      </c>
    </row>
    <row r="33" spans="1:47" s="87" customFormat="1" ht="57" customHeight="1" x14ac:dyDescent="0.35">
      <c r="A33" s="87" t="s">
        <v>77</v>
      </c>
      <c r="B33" s="87" t="s">
        <v>671</v>
      </c>
      <c r="C33" s="87" t="s">
        <v>87</v>
      </c>
      <c r="D33" s="87">
        <v>4</v>
      </c>
      <c r="E33" s="112" t="str">
        <f t="shared" si="0"/>
        <v>CP-CC-M-4</v>
      </c>
      <c r="F33" s="87" t="s">
        <v>951</v>
      </c>
      <c r="G33" s="112" t="str">
        <f t="shared" si="1"/>
        <v>CP-CC-M-4-B2</v>
      </c>
      <c r="H33" s="85"/>
      <c r="I33" s="85" t="str">
        <f t="shared" si="2"/>
        <v>CP-CC-M-4-B2-</v>
      </c>
      <c r="J33" s="85"/>
      <c r="K33" s="85"/>
      <c r="L33" s="85">
        <v>20</v>
      </c>
      <c r="M33" s="85"/>
      <c r="N33" s="85"/>
      <c r="O33" s="85"/>
      <c r="P33" s="85">
        <v>20</v>
      </c>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48"/>
      <c r="AR33" s="48"/>
      <c r="AS33" s="86"/>
      <c r="AT33" s="86"/>
      <c r="AU33" s="87" t="str">
        <f t="shared" si="3"/>
        <v>INSERT INTO `exercices` (fk_activite_id, num_question, actif, libelle, question, nb_bonnes_rep, nb_possible_rep) VALUES ('CP-CC-M-4-B2', , , '', '', , );</v>
      </c>
    </row>
    <row r="34" spans="1:47" s="87" customFormat="1" ht="57" customHeight="1" x14ac:dyDescent="0.35">
      <c r="A34" s="87" t="s">
        <v>77</v>
      </c>
      <c r="B34" s="87" t="s">
        <v>671</v>
      </c>
      <c r="C34" s="87" t="s">
        <v>87</v>
      </c>
      <c r="D34" s="87">
        <v>4</v>
      </c>
      <c r="E34" s="112" t="str">
        <f t="shared" ref="E34:E65" si="4">CONCATENATE(A34,"-",B34,"-",C34,"-",D34)</f>
        <v>CP-CC-M-4</v>
      </c>
      <c r="F34" s="87" t="s">
        <v>952</v>
      </c>
      <c r="G34" s="112" t="str">
        <f t="shared" si="1"/>
        <v>CP-CC-M-4-Q1</v>
      </c>
      <c r="H34" s="85"/>
      <c r="I34" s="85" t="str">
        <f t="shared" si="2"/>
        <v>CP-CC-M-4-Q1-</v>
      </c>
      <c r="J34" s="85"/>
      <c r="K34" s="85"/>
      <c r="L34" s="85">
        <v>20</v>
      </c>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48"/>
      <c r="AR34" s="48"/>
      <c r="AS34" s="86"/>
      <c r="AT34" s="86"/>
      <c r="AU34" s="87" t="str">
        <f t="shared" si="3"/>
        <v>INSERT INTO `exercices` (fk_activite_id, num_question, actif, libelle, question, nb_bonnes_rep, nb_possible_rep) VALUES ('CP-CC-M-4-Q1', , , '', '', , );</v>
      </c>
    </row>
    <row r="35" spans="1:47" s="87" customFormat="1" ht="57" customHeight="1" x14ac:dyDescent="0.35">
      <c r="A35" s="87" t="s">
        <v>77</v>
      </c>
      <c r="B35" s="87" t="s">
        <v>671</v>
      </c>
      <c r="C35" s="87" t="s">
        <v>87</v>
      </c>
      <c r="D35" s="87">
        <v>4</v>
      </c>
      <c r="E35" s="112" t="str">
        <f t="shared" si="4"/>
        <v>CP-CC-M-4</v>
      </c>
      <c r="F35" s="87" t="s">
        <v>953</v>
      </c>
      <c r="G35" s="112" t="str">
        <f t="shared" si="1"/>
        <v>CP-CC-M-4-Q2</v>
      </c>
      <c r="H35" s="85"/>
      <c r="I35" s="85" t="str">
        <f t="shared" si="2"/>
        <v>CP-CC-M-4-Q2-</v>
      </c>
      <c r="J35" s="85"/>
      <c r="K35" s="85"/>
      <c r="L35" s="85">
        <v>20</v>
      </c>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48"/>
      <c r="AR35" s="48"/>
      <c r="AS35" s="86"/>
      <c r="AT35" s="86"/>
      <c r="AU35" s="87" t="str">
        <f t="shared" si="3"/>
        <v>INSERT INTO `exercices` (fk_activite_id, num_question, actif, libelle, question, nb_bonnes_rep, nb_possible_rep) VALUES ('CP-CC-M-4-Q2', , , '', '', , );</v>
      </c>
    </row>
    <row r="36" spans="1:47" s="87" customFormat="1" ht="57" customHeight="1" x14ac:dyDescent="0.35">
      <c r="A36" s="87" t="s">
        <v>77</v>
      </c>
      <c r="B36" s="87" t="s">
        <v>671</v>
      </c>
      <c r="C36" s="87" t="s">
        <v>87</v>
      </c>
      <c r="D36" s="87">
        <v>4</v>
      </c>
      <c r="E36" s="112" t="str">
        <f t="shared" si="4"/>
        <v>CP-CC-M-4</v>
      </c>
      <c r="F36" s="87" t="s">
        <v>628</v>
      </c>
      <c r="G36" s="112" t="str">
        <f t="shared" ref="G36:G67" si="5">CONCATENATE(A36,"-",B36,"-",C36,"-",D36,"-",F36)</f>
        <v>CP-CC-M-4-P</v>
      </c>
      <c r="H36" s="85"/>
      <c r="I36" s="85" t="str">
        <f t="shared" ref="I36:I67" si="6">CONCATENATE(G36,"-",H36)</f>
        <v>CP-CC-M-4-P-</v>
      </c>
      <c r="J36" s="85"/>
      <c r="K36" s="85"/>
      <c r="L36" s="85">
        <v>20</v>
      </c>
      <c r="M36" s="85"/>
      <c r="N36" s="85"/>
      <c r="O36" s="85"/>
      <c r="P36" s="85">
        <v>20</v>
      </c>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48"/>
      <c r="AR36" s="48"/>
      <c r="AS36" s="86"/>
      <c r="AT36" s="86"/>
      <c r="AU36" s="87" t="str">
        <f t="shared" ref="AU36:AU67" si="7">CONCATENATE("INSERT INTO `exercices` (fk_activite_id, num_question, actif, libelle, question, nb_bonnes_rep, nb_possible_rep) VALUES ('",G36,"', ",H36,", ",J36,", '",SUBSTITUTE(AQ36,"'","''"),"', '",AR36,"', ",AS36,", ",AT36,");")</f>
        <v>INSERT INTO `exercices` (fk_activite_id, num_question, actif, libelle, question, nb_bonnes_rep, nb_possible_rep) VALUES ('CP-CC-M-4-P', , , '', '', , );</v>
      </c>
    </row>
    <row r="37" spans="1:47" s="87" customFormat="1" ht="57" customHeight="1" x14ac:dyDescent="0.35">
      <c r="A37" s="87" t="s">
        <v>77</v>
      </c>
      <c r="B37" s="87" t="s">
        <v>671</v>
      </c>
      <c r="C37" s="87" t="s">
        <v>87</v>
      </c>
      <c r="D37" s="87">
        <v>4</v>
      </c>
      <c r="E37" s="112" t="str">
        <f t="shared" si="4"/>
        <v>CP-CC-M-4</v>
      </c>
      <c r="F37" s="87" t="s">
        <v>87</v>
      </c>
      <c r="G37" s="112" t="str">
        <f t="shared" si="5"/>
        <v>CP-CC-M-4-M</v>
      </c>
      <c r="H37" s="85"/>
      <c r="I37" s="85" t="str">
        <f t="shared" si="6"/>
        <v>CP-CC-M-4-M-</v>
      </c>
      <c r="J37" s="85"/>
      <c r="K37" s="85"/>
      <c r="L37" s="85">
        <v>20</v>
      </c>
      <c r="M37" s="85"/>
      <c r="N37" s="85"/>
      <c r="O37" s="85"/>
      <c r="P37" s="85">
        <v>20</v>
      </c>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48"/>
      <c r="AR37" s="48"/>
      <c r="AS37" s="86"/>
      <c r="AT37" s="86"/>
      <c r="AU37" s="87" t="str">
        <f t="shared" si="7"/>
        <v>INSERT INTO `exercices` (fk_activite_id, num_question, actif, libelle, question, nb_bonnes_rep, nb_possible_rep) VALUES ('CP-CC-M-4-M', , , '', '', , );</v>
      </c>
    </row>
    <row r="38" spans="1:47" s="87" customFormat="1" ht="57" customHeight="1" x14ac:dyDescent="0.35">
      <c r="A38" s="87" t="s">
        <v>77</v>
      </c>
      <c r="B38" s="87" t="s">
        <v>671</v>
      </c>
      <c r="C38" s="87" t="s">
        <v>640</v>
      </c>
      <c r="D38" s="87">
        <v>1</v>
      </c>
      <c r="E38" s="112" t="str">
        <f t="shared" si="4"/>
        <v>CP-CC-F-1</v>
      </c>
      <c r="F38" s="87" t="s">
        <v>735</v>
      </c>
      <c r="G38" s="112" t="str">
        <f t="shared" si="5"/>
        <v>CP-CC-F-1-B1</v>
      </c>
      <c r="H38" s="85"/>
      <c r="I38" s="85" t="str">
        <f t="shared" si="6"/>
        <v>CP-CC-F-1-B1-</v>
      </c>
      <c r="J38" s="85"/>
      <c r="K38" s="85"/>
      <c r="L38" s="85">
        <v>20</v>
      </c>
      <c r="M38" s="85"/>
      <c r="N38" s="85"/>
      <c r="O38" s="85"/>
      <c r="P38" s="85">
        <v>20</v>
      </c>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48"/>
      <c r="AR38" s="48"/>
      <c r="AS38" s="86"/>
      <c r="AT38" s="86"/>
      <c r="AU38" s="87" t="str">
        <f t="shared" si="7"/>
        <v>INSERT INTO `exercices` (fk_activite_id, num_question, actif, libelle, question, nb_bonnes_rep, nb_possible_rep) VALUES ('CP-CC-F-1-B1', , , '', '', , );</v>
      </c>
    </row>
    <row r="39" spans="1:47" s="87" customFormat="1" ht="57" customHeight="1" x14ac:dyDescent="0.35">
      <c r="A39" s="87" t="s">
        <v>77</v>
      </c>
      <c r="B39" s="87" t="s">
        <v>671</v>
      </c>
      <c r="C39" s="87" t="s">
        <v>640</v>
      </c>
      <c r="D39" s="87">
        <v>1</v>
      </c>
      <c r="E39" s="112" t="str">
        <f t="shared" si="4"/>
        <v>CP-CC-F-1</v>
      </c>
      <c r="F39" s="87" t="s">
        <v>951</v>
      </c>
      <c r="G39" s="112" t="str">
        <f t="shared" si="5"/>
        <v>CP-CC-F-1-B2</v>
      </c>
      <c r="H39" s="85"/>
      <c r="I39" s="85" t="str">
        <f t="shared" si="6"/>
        <v>CP-CC-F-1-B2-</v>
      </c>
      <c r="J39" s="85"/>
      <c r="K39" s="85"/>
      <c r="L39" s="85">
        <v>20</v>
      </c>
      <c r="M39" s="85"/>
      <c r="N39" s="85"/>
      <c r="O39" s="85"/>
      <c r="P39" s="85">
        <v>20</v>
      </c>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48"/>
      <c r="AR39" s="48"/>
      <c r="AS39" s="86"/>
      <c r="AT39" s="86"/>
      <c r="AU39" s="87" t="str">
        <f t="shared" si="7"/>
        <v>INSERT INTO `exercices` (fk_activite_id, num_question, actif, libelle, question, nb_bonnes_rep, nb_possible_rep) VALUES ('CP-CC-F-1-B2', , , '', '', , );</v>
      </c>
    </row>
    <row r="40" spans="1:47" s="87" customFormat="1" ht="57" customHeight="1" x14ac:dyDescent="0.35">
      <c r="A40" s="87" t="s">
        <v>77</v>
      </c>
      <c r="B40" s="87" t="s">
        <v>671</v>
      </c>
      <c r="C40" s="87" t="s">
        <v>640</v>
      </c>
      <c r="D40" s="87">
        <v>1</v>
      </c>
      <c r="E40" s="112" t="str">
        <f t="shared" si="4"/>
        <v>CP-CC-F-1</v>
      </c>
      <c r="F40" s="87" t="s">
        <v>952</v>
      </c>
      <c r="G40" s="112" t="str">
        <f t="shared" si="5"/>
        <v>CP-CC-F-1-Q1</v>
      </c>
      <c r="H40" s="85"/>
      <c r="I40" s="85" t="str">
        <f t="shared" si="6"/>
        <v>CP-CC-F-1-Q1-</v>
      </c>
      <c r="J40" s="85"/>
      <c r="K40" s="85"/>
      <c r="L40" s="85">
        <v>20</v>
      </c>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48"/>
      <c r="AR40" s="48"/>
      <c r="AS40" s="86"/>
      <c r="AT40" s="86"/>
      <c r="AU40" s="87" t="str">
        <f t="shared" si="7"/>
        <v>INSERT INTO `exercices` (fk_activite_id, num_question, actif, libelle, question, nb_bonnes_rep, nb_possible_rep) VALUES ('CP-CC-F-1-Q1', , , '', '', , );</v>
      </c>
    </row>
    <row r="41" spans="1:47" s="87" customFormat="1" ht="57" customHeight="1" x14ac:dyDescent="0.35">
      <c r="A41" s="87" t="s">
        <v>77</v>
      </c>
      <c r="B41" s="87" t="s">
        <v>671</v>
      </c>
      <c r="C41" s="87" t="s">
        <v>640</v>
      </c>
      <c r="D41" s="87">
        <v>1</v>
      </c>
      <c r="E41" s="112" t="str">
        <f t="shared" si="4"/>
        <v>CP-CC-F-1</v>
      </c>
      <c r="F41" s="87" t="s">
        <v>953</v>
      </c>
      <c r="G41" s="112" t="str">
        <f t="shared" si="5"/>
        <v>CP-CC-F-1-Q2</v>
      </c>
      <c r="H41" s="85"/>
      <c r="I41" s="85" t="str">
        <f t="shared" si="6"/>
        <v>CP-CC-F-1-Q2-</v>
      </c>
      <c r="J41" s="85"/>
      <c r="K41" s="85"/>
      <c r="L41" s="85">
        <v>20</v>
      </c>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48"/>
      <c r="AR41" s="48"/>
      <c r="AS41" s="86"/>
      <c r="AT41" s="86"/>
      <c r="AU41" s="87" t="str">
        <f t="shared" si="7"/>
        <v>INSERT INTO `exercices` (fk_activite_id, num_question, actif, libelle, question, nb_bonnes_rep, nb_possible_rep) VALUES ('CP-CC-F-1-Q2', , , '', '', , );</v>
      </c>
    </row>
    <row r="42" spans="1:47" s="87" customFormat="1" ht="57" customHeight="1" x14ac:dyDescent="0.35">
      <c r="A42" s="87" t="s">
        <v>77</v>
      </c>
      <c r="B42" s="87" t="s">
        <v>671</v>
      </c>
      <c r="C42" s="87" t="s">
        <v>640</v>
      </c>
      <c r="D42" s="87">
        <v>1</v>
      </c>
      <c r="E42" s="112" t="str">
        <f t="shared" si="4"/>
        <v>CP-CC-F-1</v>
      </c>
      <c r="F42" s="87" t="s">
        <v>628</v>
      </c>
      <c r="G42" s="112" t="str">
        <f t="shared" si="5"/>
        <v>CP-CC-F-1-P</v>
      </c>
      <c r="H42" s="85"/>
      <c r="I42" s="85" t="str">
        <f t="shared" si="6"/>
        <v>CP-CC-F-1-P-</v>
      </c>
      <c r="J42" s="85"/>
      <c r="K42" s="85"/>
      <c r="L42" s="85">
        <v>20</v>
      </c>
      <c r="M42" s="85"/>
      <c r="N42" s="85"/>
      <c r="O42" s="85"/>
      <c r="P42" s="85">
        <v>20</v>
      </c>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48"/>
      <c r="AR42" s="48"/>
      <c r="AS42" s="86"/>
      <c r="AT42" s="86"/>
      <c r="AU42" s="87" t="str">
        <f t="shared" si="7"/>
        <v>INSERT INTO `exercices` (fk_activite_id, num_question, actif, libelle, question, nb_bonnes_rep, nb_possible_rep) VALUES ('CP-CC-F-1-P', , , '', '', , );</v>
      </c>
    </row>
    <row r="43" spans="1:47" s="87" customFormat="1" ht="57" customHeight="1" x14ac:dyDescent="0.35">
      <c r="A43" s="87" t="s">
        <v>77</v>
      </c>
      <c r="B43" s="87" t="s">
        <v>671</v>
      </c>
      <c r="C43" s="87" t="s">
        <v>640</v>
      </c>
      <c r="D43" s="87">
        <v>1</v>
      </c>
      <c r="E43" s="112" t="str">
        <f t="shared" si="4"/>
        <v>CP-CC-F-1</v>
      </c>
      <c r="F43" s="87" t="s">
        <v>87</v>
      </c>
      <c r="G43" s="112" t="str">
        <f t="shared" si="5"/>
        <v>CP-CC-F-1-M</v>
      </c>
      <c r="H43" s="85"/>
      <c r="I43" s="85" t="str">
        <f t="shared" si="6"/>
        <v>CP-CC-F-1-M-</v>
      </c>
      <c r="J43" s="85"/>
      <c r="K43" s="85"/>
      <c r="L43" s="85">
        <v>20</v>
      </c>
      <c r="M43" s="85"/>
      <c r="N43" s="85"/>
      <c r="O43" s="85"/>
      <c r="P43" s="85">
        <v>20</v>
      </c>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48"/>
      <c r="AR43" s="48"/>
      <c r="AS43" s="86"/>
      <c r="AT43" s="86"/>
      <c r="AU43" s="87" t="str">
        <f t="shared" si="7"/>
        <v>INSERT INTO `exercices` (fk_activite_id, num_question, actif, libelle, question, nb_bonnes_rep, nb_possible_rep) VALUES ('CP-CC-F-1-M', , , '', '', , );</v>
      </c>
    </row>
    <row r="44" spans="1:47" s="87" customFormat="1" ht="57" customHeight="1" x14ac:dyDescent="0.35">
      <c r="A44" s="87" t="s">
        <v>77</v>
      </c>
      <c r="B44" s="87" t="s">
        <v>671</v>
      </c>
      <c r="C44" s="87" t="s">
        <v>640</v>
      </c>
      <c r="D44" s="87">
        <v>2</v>
      </c>
      <c r="E44" s="112" t="str">
        <f t="shared" si="4"/>
        <v>CP-CC-F-2</v>
      </c>
      <c r="F44" s="87" t="s">
        <v>735</v>
      </c>
      <c r="G44" s="112" t="str">
        <f t="shared" si="5"/>
        <v>CP-CC-F-2-B1</v>
      </c>
      <c r="H44" s="85"/>
      <c r="I44" s="85" t="str">
        <f t="shared" si="6"/>
        <v>CP-CC-F-2-B1-</v>
      </c>
      <c r="J44" s="85"/>
      <c r="K44" s="85"/>
      <c r="L44" s="85">
        <v>20</v>
      </c>
      <c r="M44" s="85"/>
      <c r="N44" s="85"/>
      <c r="O44" s="85"/>
      <c r="P44" s="85">
        <v>20</v>
      </c>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48"/>
      <c r="AR44" s="48"/>
      <c r="AS44" s="86"/>
      <c r="AT44" s="86"/>
      <c r="AU44" s="87" t="str">
        <f t="shared" si="7"/>
        <v>INSERT INTO `exercices` (fk_activite_id, num_question, actif, libelle, question, nb_bonnes_rep, nb_possible_rep) VALUES ('CP-CC-F-2-B1', , , '', '', , );</v>
      </c>
    </row>
    <row r="45" spans="1:47" s="87" customFormat="1" ht="57" customHeight="1" x14ac:dyDescent="0.35">
      <c r="A45" s="87" t="s">
        <v>77</v>
      </c>
      <c r="B45" s="87" t="s">
        <v>671</v>
      </c>
      <c r="C45" s="87" t="s">
        <v>640</v>
      </c>
      <c r="D45" s="87">
        <v>2</v>
      </c>
      <c r="E45" s="112" t="str">
        <f t="shared" si="4"/>
        <v>CP-CC-F-2</v>
      </c>
      <c r="F45" s="87" t="s">
        <v>951</v>
      </c>
      <c r="G45" s="112" t="str">
        <f t="shared" si="5"/>
        <v>CP-CC-F-2-B2</v>
      </c>
      <c r="H45" s="85"/>
      <c r="I45" s="85" t="str">
        <f t="shared" si="6"/>
        <v>CP-CC-F-2-B2-</v>
      </c>
      <c r="J45" s="85"/>
      <c r="K45" s="85"/>
      <c r="L45" s="85">
        <v>20</v>
      </c>
      <c r="M45" s="85"/>
      <c r="N45" s="85"/>
      <c r="O45" s="85"/>
      <c r="P45" s="85">
        <v>20</v>
      </c>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48"/>
      <c r="AR45" s="48"/>
      <c r="AS45" s="86"/>
      <c r="AT45" s="86"/>
      <c r="AU45" s="87" t="str">
        <f t="shared" si="7"/>
        <v>INSERT INTO `exercices` (fk_activite_id, num_question, actif, libelle, question, nb_bonnes_rep, nb_possible_rep) VALUES ('CP-CC-F-2-B2', , , '', '', , );</v>
      </c>
    </row>
    <row r="46" spans="1:47" s="87" customFormat="1" ht="57" customHeight="1" x14ac:dyDescent="0.35">
      <c r="A46" s="87" t="s">
        <v>77</v>
      </c>
      <c r="B46" s="87" t="s">
        <v>671</v>
      </c>
      <c r="C46" s="87" t="s">
        <v>640</v>
      </c>
      <c r="D46" s="87">
        <v>2</v>
      </c>
      <c r="E46" s="112" t="str">
        <f t="shared" si="4"/>
        <v>CP-CC-F-2</v>
      </c>
      <c r="F46" s="87" t="s">
        <v>952</v>
      </c>
      <c r="G46" s="112" t="str">
        <f t="shared" si="5"/>
        <v>CP-CC-F-2-Q1</v>
      </c>
      <c r="H46" s="85"/>
      <c r="I46" s="85" t="str">
        <f t="shared" si="6"/>
        <v>CP-CC-F-2-Q1-</v>
      </c>
      <c r="J46" s="85"/>
      <c r="K46" s="85"/>
      <c r="L46" s="85">
        <v>20</v>
      </c>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48"/>
      <c r="AR46" s="48"/>
      <c r="AS46" s="86"/>
      <c r="AT46" s="86"/>
      <c r="AU46" s="87" t="str">
        <f t="shared" si="7"/>
        <v>INSERT INTO `exercices` (fk_activite_id, num_question, actif, libelle, question, nb_bonnes_rep, nb_possible_rep) VALUES ('CP-CC-F-2-Q1', , , '', '', , );</v>
      </c>
    </row>
    <row r="47" spans="1:47" s="87" customFormat="1" ht="57" customHeight="1" x14ac:dyDescent="0.35">
      <c r="A47" s="87" t="s">
        <v>77</v>
      </c>
      <c r="B47" s="87" t="s">
        <v>671</v>
      </c>
      <c r="C47" s="87" t="s">
        <v>640</v>
      </c>
      <c r="D47" s="87">
        <v>2</v>
      </c>
      <c r="E47" s="112" t="str">
        <f t="shared" si="4"/>
        <v>CP-CC-F-2</v>
      </c>
      <c r="F47" s="87" t="s">
        <v>953</v>
      </c>
      <c r="G47" s="112" t="str">
        <f t="shared" si="5"/>
        <v>CP-CC-F-2-Q2</v>
      </c>
      <c r="H47" s="85"/>
      <c r="I47" s="85" t="str">
        <f t="shared" si="6"/>
        <v>CP-CC-F-2-Q2-</v>
      </c>
      <c r="J47" s="85"/>
      <c r="K47" s="85"/>
      <c r="L47" s="85">
        <v>20</v>
      </c>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48"/>
      <c r="AR47" s="48"/>
      <c r="AS47" s="86"/>
      <c r="AT47" s="86"/>
      <c r="AU47" s="87" t="str">
        <f t="shared" si="7"/>
        <v>INSERT INTO `exercices` (fk_activite_id, num_question, actif, libelle, question, nb_bonnes_rep, nb_possible_rep) VALUES ('CP-CC-F-2-Q2', , , '', '', , );</v>
      </c>
    </row>
    <row r="48" spans="1:47" s="87" customFormat="1" ht="57" customHeight="1" x14ac:dyDescent="0.35">
      <c r="A48" s="87" t="s">
        <v>77</v>
      </c>
      <c r="B48" s="87" t="s">
        <v>671</v>
      </c>
      <c r="C48" s="87" t="s">
        <v>640</v>
      </c>
      <c r="D48" s="87">
        <v>2</v>
      </c>
      <c r="E48" s="112" t="str">
        <f t="shared" si="4"/>
        <v>CP-CC-F-2</v>
      </c>
      <c r="F48" s="87" t="s">
        <v>628</v>
      </c>
      <c r="G48" s="112" t="str">
        <f t="shared" si="5"/>
        <v>CP-CC-F-2-P</v>
      </c>
      <c r="H48" s="85"/>
      <c r="I48" s="85" t="str">
        <f t="shared" si="6"/>
        <v>CP-CC-F-2-P-</v>
      </c>
      <c r="J48" s="85"/>
      <c r="K48" s="85"/>
      <c r="L48" s="85">
        <v>20</v>
      </c>
      <c r="M48" s="85"/>
      <c r="N48" s="85"/>
      <c r="O48" s="85"/>
      <c r="P48" s="85">
        <v>20</v>
      </c>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48"/>
      <c r="AR48" s="48"/>
      <c r="AS48" s="86"/>
      <c r="AT48" s="86"/>
      <c r="AU48" s="87" t="str">
        <f t="shared" si="7"/>
        <v>INSERT INTO `exercices` (fk_activite_id, num_question, actif, libelle, question, nb_bonnes_rep, nb_possible_rep) VALUES ('CP-CC-F-2-P', , , '', '', , );</v>
      </c>
    </row>
    <row r="49" spans="1:47" s="87" customFormat="1" ht="57" customHeight="1" x14ac:dyDescent="0.35">
      <c r="A49" s="87" t="s">
        <v>77</v>
      </c>
      <c r="B49" s="87" t="s">
        <v>671</v>
      </c>
      <c r="C49" s="87" t="s">
        <v>640</v>
      </c>
      <c r="D49" s="87">
        <v>2</v>
      </c>
      <c r="E49" s="112" t="str">
        <f t="shared" si="4"/>
        <v>CP-CC-F-2</v>
      </c>
      <c r="F49" s="87" t="s">
        <v>87</v>
      </c>
      <c r="G49" s="112" t="str">
        <f t="shared" si="5"/>
        <v>CP-CC-F-2-M</v>
      </c>
      <c r="H49" s="85"/>
      <c r="I49" s="85" t="str">
        <f t="shared" si="6"/>
        <v>CP-CC-F-2-M-</v>
      </c>
      <c r="J49" s="85"/>
      <c r="K49" s="85"/>
      <c r="L49" s="85">
        <v>20</v>
      </c>
      <c r="M49" s="85"/>
      <c r="N49" s="85"/>
      <c r="O49" s="85"/>
      <c r="P49" s="85">
        <v>20</v>
      </c>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48"/>
      <c r="AR49" s="48"/>
      <c r="AS49" s="86"/>
      <c r="AT49" s="86"/>
      <c r="AU49" s="87" t="str">
        <f t="shared" si="7"/>
        <v>INSERT INTO `exercices` (fk_activite_id, num_question, actif, libelle, question, nb_bonnes_rep, nb_possible_rep) VALUES ('CP-CC-F-2-M', , , '', '', , );</v>
      </c>
    </row>
    <row r="50" spans="1:47" s="87" customFormat="1" ht="57" customHeight="1" x14ac:dyDescent="0.35">
      <c r="A50" s="87" t="s">
        <v>77</v>
      </c>
      <c r="B50" s="87" t="s">
        <v>671</v>
      </c>
      <c r="C50" s="87" t="s">
        <v>640</v>
      </c>
      <c r="D50" s="87">
        <v>3</v>
      </c>
      <c r="E50" s="112" t="str">
        <f t="shared" si="4"/>
        <v>CP-CC-F-3</v>
      </c>
      <c r="F50" s="87" t="s">
        <v>735</v>
      </c>
      <c r="G50" s="112" t="str">
        <f t="shared" si="5"/>
        <v>CP-CC-F-3-B1</v>
      </c>
      <c r="H50" s="85"/>
      <c r="I50" s="85" t="str">
        <f t="shared" si="6"/>
        <v>CP-CC-F-3-B1-</v>
      </c>
      <c r="J50" s="85"/>
      <c r="K50" s="85"/>
      <c r="L50" s="85">
        <v>20</v>
      </c>
      <c r="M50" s="85"/>
      <c r="N50" s="85"/>
      <c r="O50" s="85"/>
      <c r="P50" s="85">
        <v>20</v>
      </c>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48"/>
      <c r="AR50" s="48"/>
      <c r="AS50" s="86"/>
      <c r="AT50" s="86"/>
      <c r="AU50" s="87" t="str">
        <f t="shared" si="7"/>
        <v>INSERT INTO `exercices` (fk_activite_id, num_question, actif, libelle, question, nb_bonnes_rep, nb_possible_rep) VALUES ('CP-CC-F-3-B1', , , '', '', , );</v>
      </c>
    </row>
    <row r="51" spans="1:47" s="87" customFormat="1" ht="57" customHeight="1" x14ac:dyDescent="0.35">
      <c r="A51" s="87" t="s">
        <v>77</v>
      </c>
      <c r="B51" s="87" t="s">
        <v>671</v>
      </c>
      <c r="C51" s="87" t="s">
        <v>640</v>
      </c>
      <c r="D51" s="87">
        <v>3</v>
      </c>
      <c r="E51" s="112" t="str">
        <f t="shared" si="4"/>
        <v>CP-CC-F-3</v>
      </c>
      <c r="F51" s="87" t="s">
        <v>951</v>
      </c>
      <c r="G51" s="112" t="str">
        <f t="shared" si="5"/>
        <v>CP-CC-F-3-B2</v>
      </c>
      <c r="H51" s="85"/>
      <c r="I51" s="85" t="str">
        <f t="shared" si="6"/>
        <v>CP-CC-F-3-B2-</v>
      </c>
      <c r="J51" s="85"/>
      <c r="K51" s="85"/>
      <c r="L51" s="85">
        <v>20</v>
      </c>
      <c r="M51" s="85"/>
      <c r="N51" s="85"/>
      <c r="O51" s="85"/>
      <c r="P51" s="85">
        <v>20</v>
      </c>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48"/>
      <c r="AR51" s="48"/>
      <c r="AS51" s="86"/>
      <c r="AT51" s="86"/>
      <c r="AU51" s="87" t="str">
        <f t="shared" si="7"/>
        <v>INSERT INTO `exercices` (fk_activite_id, num_question, actif, libelle, question, nb_bonnes_rep, nb_possible_rep) VALUES ('CP-CC-F-3-B2', , , '', '', , );</v>
      </c>
    </row>
    <row r="52" spans="1:47" s="87" customFormat="1" ht="57" customHeight="1" x14ac:dyDescent="0.35">
      <c r="A52" s="87" t="s">
        <v>77</v>
      </c>
      <c r="B52" s="87" t="s">
        <v>671</v>
      </c>
      <c r="C52" s="87" t="s">
        <v>640</v>
      </c>
      <c r="D52" s="87">
        <v>3</v>
      </c>
      <c r="E52" s="112" t="str">
        <f t="shared" si="4"/>
        <v>CP-CC-F-3</v>
      </c>
      <c r="F52" s="87" t="s">
        <v>952</v>
      </c>
      <c r="G52" s="112" t="str">
        <f t="shared" si="5"/>
        <v>CP-CC-F-3-Q1</v>
      </c>
      <c r="H52" s="85"/>
      <c r="I52" s="85" t="str">
        <f t="shared" si="6"/>
        <v>CP-CC-F-3-Q1-</v>
      </c>
      <c r="J52" s="85"/>
      <c r="K52" s="85"/>
      <c r="L52" s="85">
        <v>20</v>
      </c>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48"/>
      <c r="AR52" s="48"/>
      <c r="AS52" s="86"/>
      <c r="AT52" s="86"/>
      <c r="AU52" s="87" t="str">
        <f t="shared" si="7"/>
        <v>INSERT INTO `exercices` (fk_activite_id, num_question, actif, libelle, question, nb_bonnes_rep, nb_possible_rep) VALUES ('CP-CC-F-3-Q1', , , '', '', , );</v>
      </c>
    </row>
    <row r="53" spans="1:47" s="87" customFormat="1" ht="57" customHeight="1" x14ac:dyDescent="0.35">
      <c r="A53" s="87" t="s">
        <v>77</v>
      </c>
      <c r="B53" s="87" t="s">
        <v>671</v>
      </c>
      <c r="C53" s="87" t="s">
        <v>640</v>
      </c>
      <c r="D53" s="87">
        <v>3</v>
      </c>
      <c r="E53" s="112" t="str">
        <f t="shared" si="4"/>
        <v>CP-CC-F-3</v>
      </c>
      <c r="F53" s="87" t="s">
        <v>953</v>
      </c>
      <c r="G53" s="112" t="str">
        <f t="shared" si="5"/>
        <v>CP-CC-F-3-Q2</v>
      </c>
      <c r="H53" s="85"/>
      <c r="I53" s="85" t="str">
        <f t="shared" si="6"/>
        <v>CP-CC-F-3-Q2-</v>
      </c>
      <c r="J53" s="85"/>
      <c r="K53" s="85"/>
      <c r="L53" s="85">
        <v>20</v>
      </c>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48"/>
      <c r="AR53" s="48"/>
      <c r="AS53" s="86"/>
      <c r="AT53" s="86"/>
      <c r="AU53" s="87" t="str">
        <f t="shared" si="7"/>
        <v>INSERT INTO `exercices` (fk_activite_id, num_question, actif, libelle, question, nb_bonnes_rep, nb_possible_rep) VALUES ('CP-CC-F-3-Q2', , , '', '', , );</v>
      </c>
    </row>
    <row r="54" spans="1:47" s="87" customFormat="1" ht="57" customHeight="1" x14ac:dyDescent="0.35">
      <c r="A54" s="87" t="s">
        <v>77</v>
      </c>
      <c r="B54" s="87" t="s">
        <v>671</v>
      </c>
      <c r="C54" s="87" t="s">
        <v>640</v>
      </c>
      <c r="D54" s="87">
        <v>3</v>
      </c>
      <c r="E54" s="112" t="str">
        <f t="shared" si="4"/>
        <v>CP-CC-F-3</v>
      </c>
      <c r="F54" s="87" t="s">
        <v>628</v>
      </c>
      <c r="G54" s="112" t="str">
        <f t="shared" si="5"/>
        <v>CP-CC-F-3-P</v>
      </c>
      <c r="H54" s="85"/>
      <c r="I54" s="85" t="str">
        <f t="shared" si="6"/>
        <v>CP-CC-F-3-P-</v>
      </c>
      <c r="J54" s="85"/>
      <c r="K54" s="85"/>
      <c r="L54" s="85">
        <v>20</v>
      </c>
      <c r="M54" s="85"/>
      <c r="N54" s="85"/>
      <c r="O54" s="85"/>
      <c r="P54" s="85">
        <v>20</v>
      </c>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48"/>
      <c r="AR54" s="48"/>
      <c r="AS54" s="86"/>
      <c r="AT54" s="86"/>
      <c r="AU54" s="87" t="str">
        <f t="shared" si="7"/>
        <v>INSERT INTO `exercices` (fk_activite_id, num_question, actif, libelle, question, nb_bonnes_rep, nb_possible_rep) VALUES ('CP-CC-F-3-P', , , '', '', , );</v>
      </c>
    </row>
    <row r="55" spans="1:47" s="87" customFormat="1" ht="57" customHeight="1" x14ac:dyDescent="0.35">
      <c r="A55" s="87" t="s">
        <v>77</v>
      </c>
      <c r="B55" s="87" t="s">
        <v>671</v>
      </c>
      <c r="C55" s="87" t="s">
        <v>640</v>
      </c>
      <c r="D55" s="87">
        <v>3</v>
      </c>
      <c r="E55" s="112" t="str">
        <f t="shared" si="4"/>
        <v>CP-CC-F-3</v>
      </c>
      <c r="F55" s="87" t="s">
        <v>87</v>
      </c>
      <c r="G55" s="112" t="str">
        <f t="shared" si="5"/>
        <v>CP-CC-F-3-M</v>
      </c>
      <c r="H55" s="85"/>
      <c r="I55" s="85" t="str">
        <f t="shared" si="6"/>
        <v>CP-CC-F-3-M-</v>
      </c>
      <c r="J55" s="85"/>
      <c r="K55" s="85"/>
      <c r="L55" s="85">
        <v>20</v>
      </c>
      <c r="M55" s="85"/>
      <c r="N55" s="85"/>
      <c r="O55" s="85"/>
      <c r="P55" s="85">
        <v>20</v>
      </c>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48"/>
      <c r="AR55" s="48"/>
      <c r="AS55" s="86"/>
      <c r="AT55" s="86"/>
      <c r="AU55" s="87" t="str">
        <f t="shared" si="7"/>
        <v>INSERT INTO `exercices` (fk_activite_id, num_question, actif, libelle, question, nb_bonnes_rep, nb_possible_rep) VALUES ('CP-CC-F-3-M', , , '', '', , );</v>
      </c>
    </row>
    <row r="56" spans="1:47" s="87" customFormat="1" ht="57" customHeight="1" x14ac:dyDescent="0.35">
      <c r="A56" s="87" t="s">
        <v>77</v>
      </c>
      <c r="B56" s="87" t="s">
        <v>671</v>
      </c>
      <c r="C56" s="87" t="s">
        <v>640</v>
      </c>
      <c r="D56" s="87">
        <v>4</v>
      </c>
      <c r="E56" s="112" t="str">
        <f t="shared" si="4"/>
        <v>CP-CC-F-4</v>
      </c>
      <c r="F56" s="87" t="s">
        <v>735</v>
      </c>
      <c r="G56" s="112" t="str">
        <f t="shared" si="5"/>
        <v>CP-CC-F-4-B1</v>
      </c>
      <c r="H56" s="85"/>
      <c r="I56" s="85" t="str">
        <f t="shared" si="6"/>
        <v>CP-CC-F-4-B1-</v>
      </c>
      <c r="J56" s="85"/>
      <c r="K56" s="85"/>
      <c r="L56" s="85">
        <v>20</v>
      </c>
      <c r="M56" s="85"/>
      <c r="N56" s="85"/>
      <c r="O56" s="85"/>
      <c r="P56" s="85">
        <v>20</v>
      </c>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48"/>
      <c r="AR56" s="48"/>
      <c r="AS56" s="86"/>
      <c r="AT56" s="86"/>
      <c r="AU56" s="87" t="str">
        <f t="shared" si="7"/>
        <v>INSERT INTO `exercices` (fk_activite_id, num_question, actif, libelle, question, nb_bonnes_rep, nb_possible_rep) VALUES ('CP-CC-F-4-B1', , , '', '', , );</v>
      </c>
    </row>
    <row r="57" spans="1:47" s="87" customFormat="1" ht="57" customHeight="1" x14ac:dyDescent="0.35">
      <c r="A57" s="87" t="s">
        <v>77</v>
      </c>
      <c r="B57" s="87" t="s">
        <v>671</v>
      </c>
      <c r="C57" s="87" t="s">
        <v>640</v>
      </c>
      <c r="D57" s="87">
        <v>4</v>
      </c>
      <c r="E57" s="112" t="str">
        <f t="shared" si="4"/>
        <v>CP-CC-F-4</v>
      </c>
      <c r="F57" s="87" t="s">
        <v>951</v>
      </c>
      <c r="G57" s="112" t="str">
        <f t="shared" si="5"/>
        <v>CP-CC-F-4-B2</v>
      </c>
      <c r="H57" s="85"/>
      <c r="I57" s="85" t="str">
        <f t="shared" si="6"/>
        <v>CP-CC-F-4-B2-</v>
      </c>
      <c r="J57" s="85"/>
      <c r="K57" s="85"/>
      <c r="L57" s="85">
        <v>20</v>
      </c>
      <c r="M57" s="85"/>
      <c r="N57" s="85"/>
      <c r="O57" s="85"/>
      <c r="P57" s="85">
        <v>20</v>
      </c>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48"/>
      <c r="AR57" s="48"/>
      <c r="AS57" s="86"/>
      <c r="AT57" s="86"/>
      <c r="AU57" s="87" t="str">
        <f t="shared" si="7"/>
        <v>INSERT INTO `exercices` (fk_activite_id, num_question, actif, libelle, question, nb_bonnes_rep, nb_possible_rep) VALUES ('CP-CC-F-4-B2', , , '', '', , );</v>
      </c>
    </row>
    <row r="58" spans="1:47" s="87" customFormat="1" ht="57" customHeight="1" x14ac:dyDescent="0.35">
      <c r="A58" s="87" t="s">
        <v>77</v>
      </c>
      <c r="B58" s="87" t="s">
        <v>671</v>
      </c>
      <c r="C58" s="87" t="s">
        <v>640</v>
      </c>
      <c r="D58" s="87">
        <v>4</v>
      </c>
      <c r="E58" s="112" t="str">
        <f t="shared" si="4"/>
        <v>CP-CC-F-4</v>
      </c>
      <c r="F58" s="87" t="s">
        <v>952</v>
      </c>
      <c r="G58" s="112" t="str">
        <f t="shared" si="5"/>
        <v>CP-CC-F-4-Q1</v>
      </c>
      <c r="H58" s="85"/>
      <c r="I58" s="85" t="str">
        <f t="shared" si="6"/>
        <v>CP-CC-F-4-Q1-</v>
      </c>
      <c r="J58" s="85"/>
      <c r="K58" s="85"/>
      <c r="L58" s="85">
        <v>20</v>
      </c>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48"/>
      <c r="AR58" s="48"/>
      <c r="AS58" s="86"/>
      <c r="AT58" s="86"/>
      <c r="AU58" s="87" t="str">
        <f t="shared" si="7"/>
        <v>INSERT INTO `exercices` (fk_activite_id, num_question, actif, libelle, question, nb_bonnes_rep, nb_possible_rep) VALUES ('CP-CC-F-4-Q1', , , '', '', , );</v>
      </c>
    </row>
    <row r="59" spans="1:47" s="87" customFormat="1" ht="57" customHeight="1" x14ac:dyDescent="0.35">
      <c r="A59" s="87" t="s">
        <v>77</v>
      </c>
      <c r="B59" s="87" t="s">
        <v>671</v>
      </c>
      <c r="C59" s="87" t="s">
        <v>640</v>
      </c>
      <c r="D59" s="87">
        <v>4</v>
      </c>
      <c r="E59" s="112" t="str">
        <f t="shared" si="4"/>
        <v>CP-CC-F-4</v>
      </c>
      <c r="F59" s="87" t="s">
        <v>953</v>
      </c>
      <c r="G59" s="112" t="str">
        <f t="shared" si="5"/>
        <v>CP-CC-F-4-Q2</v>
      </c>
      <c r="H59" s="85"/>
      <c r="I59" s="85" t="str">
        <f t="shared" si="6"/>
        <v>CP-CC-F-4-Q2-</v>
      </c>
      <c r="J59" s="85"/>
      <c r="K59" s="85"/>
      <c r="L59" s="85">
        <v>20</v>
      </c>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48"/>
      <c r="AR59" s="48"/>
      <c r="AS59" s="86"/>
      <c r="AT59" s="86"/>
      <c r="AU59" s="87" t="str">
        <f t="shared" si="7"/>
        <v>INSERT INTO `exercices` (fk_activite_id, num_question, actif, libelle, question, nb_bonnes_rep, nb_possible_rep) VALUES ('CP-CC-F-4-Q2', , , '', '', , );</v>
      </c>
    </row>
    <row r="60" spans="1:47" s="87" customFormat="1" ht="57" customHeight="1" x14ac:dyDescent="0.35">
      <c r="A60" s="87" t="s">
        <v>77</v>
      </c>
      <c r="B60" s="87" t="s">
        <v>671</v>
      </c>
      <c r="C60" s="87" t="s">
        <v>640</v>
      </c>
      <c r="D60" s="87">
        <v>4</v>
      </c>
      <c r="E60" s="112" t="str">
        <f t="shared" si="4"/>
        <v>CP-CC-F-4</v>
      </c>
      <c r="F60" s="87" t="s">
        <v>628</v>
      </c>
      <c r="G60" s="112" t="str">
        <f t="shared" si="5"/>
        <v>CP-CC-F-4-P</v>
      </c>
      <c r="H60" s="85"/>
      <c r="I60" s="85" t="str">
        <f t="shared" si="6"/>
        <v>CP-CC-F-4-P-</v>
      </c>
      <c r="J60" s="85"/>
      <c r="K60" s="85"/>
      <c r="L60" s="85">
        <v>20</v>
      </c>
      <c r="M60" s="85"/>
      <c r="N60" s="85"/>
      <c r="O60" s="85"/>
      <c r="P60" s="85">
        <v>20</v>
      </c>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48"/>
      <c r="AR60" s="48"/>
      <c r="AS60" s="86"/>
      <c r="AT60" s="86"/>
      <c r="AU60" s="87" t="str">
        <f t="shared" si="7"/>
        <v>INSERT INTO `exercices` (fk_activite_id, num_question, actif, libelle, question, nb_bonnes_rep, nb_possible_rep) VALUES ('CP-CC-F-4-P', , , '', '', , );</v>
      </c>
    </row>
    <row r="61" spans="1:47" s="87" customFormat="1" ht="57" customHeight="1" x14ac:dyDescent="0.35">
      <c r="A61" s="87" t="s">
        <v>77</v>
      </c>
      <c r="B61" s="87" t="s">
        <v>671</v>
      </c>
      <c r="C61" s="87" t="s">
        <v>640</v>
      </c>
      <c r="D61" s="87">
        <v>4</v>
      </c>
      <c r="E61" s="112" t="str">
        <f t="shared" si="4"/>
        <v>CP-CC-F-4</v>
      </c>
      <c r="F61" s="87" t="s">
        <v>87</v>
      </c>
      <c r="G61" s="112" t="str">
        <f t="shared" si="5"/>
        <v>CP-CC-F-4-M</v>
      </c>
      <c r="H61" s="85"/>
      <c r="I61" s="85" t="str">
        <f t="shared" si="6"/>
        <v>CP-CC-F-4-M-</v>
      </c>
      <c r="J61" s="85"/>
      <c r="K61" s="85"/>
      <c r="L61" s="85">
        <v>20</v>
      </c>
      <c r="M61" s="85"/>
      <c r="N61" s="85"/>
      <c r="O61" s="85"/>
      <c r="P61" s="85">
        <v>20</v>
      </c>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48"/>
      <c r="AR61" s="48"/>
      <c r="AS61" s="86"/>
      <c r="AT61" s="86"/>
      <c r="AU61" s="87" t="str">
        <f t="shared" si="7"/>
        <v>INSERT INTO `exercices` (fk_activite_id, num_question, actif, libelle, question, nb_bonnes_rep, nb_possible_rep) VALUES ('CP-CC-F-4-M', , , '', '', , );</v>
      </c>
    </row>
    <row r="62" spans="1:47" s="90" customFormat="1" ht="57" customHeight="1" x14ac:dyDescent="0.35">
      <c r="A62" s="87" t="s">
        <v>77</v>
      </c>
      <c r="B62" s="87" t="s">
        <v>671</v>
      </c>
      <c r="C62" s="87" t="s">
        <v>640</v>
      </c>
      <c r="D62" s="90">
        <v>5</v>
      </c>
      <c r="E62" s="112" t="str">
        <f t="shared" si="4"/>
        <v>CP-CC-F-5</v>
      </c>
      <c r="F62" s="90" t="s">
        <v>735</v>
      </c>
      <c r="G62" s="112" t="str">
        <f t="shared" si="5"/>
        <v>CP-CC-F-5-B1</v>
      </c>
      <c r="H62" s="85">
        <v>1</v>
      </c>
      <c r="I62" s="85" t="str">
        <f t="shared" si="6"/>
        <v>CP-CC-F-5-B1-1</v>
      </c>
      <c r="J62" s="85"/>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t="e">
        <f>CONCATENATE(VLOOKUP($E62,'Activités ClasseLeçonNatTyprep'!$H:$M,3,0)," - ", VLOOKUP($F62,'Type Exo'!A:B,2,0))</f>
        <v>#N/A</v>
      </c>
      <c r="AR62" s="48"/>
      <c r="AS62" s="86"/>
      <c r="AT62" s="86"/>
      <c r="AU62" s="87" t="e">
        <f t="shared" si="7"/>
        <v>#N/A</v>
      </c>
    </row>
    <row r="63" spans="1:47" s="90" customFormat="1" ht="57" customHeight="1" x14ac:dyDescent="0.35">
      <c r="A63" s="87" t="s">
        <v>77</v>
      </c>
      <c r="B63" s="87" t="s">
        <v>671</v>
      </c>
      <c r="C63" s="87" t="s">
        <v>640</v>
      </c>
      <c r="D63" s="90">
        <v>5</v>
      </c>
      <c r="E63" s="112" t="str">
        <f t="shared" si="4"/>
        <v>CP-CC-F-5</v>
      </c>
      <c r="F63" s="90" t="s">
        <v>952</v>
      </c>
      <c r="G63" s="112" t="str">
        <f t="shared" si="5"/>
        <v>CP-CC-F-5-Q1</v>
      </c>
      <c r="H63" s="85">
        <v>1</v>
      </c>
      <c r="I63" s="85" t="str">
        <f t="shared" si="6"/>
        <v>CP-CC-F-5-Q1-1</v>
      </c>
      <c r="J63" s="85"/>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t="e">
        <f>CONCATENATE(VLOOKUP($E63,'Activités ClasseLeçonNatTyprep'!$H:$M,3,0)," - ", VLOOKUP($F63,'Type Exo'!A:B,2,0))</f>
        <v>#N/A</v>
      </c>
      <c r="AR63" s="48"/>
      <c r="AS63" s="86"/>
      <c r="AT63" s="86"/>
      <c r="AU63" s="87" t="e">
        <f t="shared" si="7"/>
        <v>#N/A</v>
      </c>
    </row>
    <row r="64" spans="1:47" s="90" customFormat="1" ht="57" customHeight="1" x14ac:dyDescent="0.35">
      <c r="A64" s="87" t="s">
        <v>77</v>
      </c>
      <c r="B64" s="87" t="s">
        <v>671</v>
      </c>
      <c r="C64" s="87" t="s">
        <v>640</v>
      </c>
      <c r="D64" s="90">
        <v>5</v>
      </c>
      <c r="E64" s="112" t="str">
        <f t="shared" si="4"/>
        <v>CP-CC-F-5</v>
      </c>
      <c r="F64" s="90" t="s">
        <v>953</v>
      </c>
      <c r="G64" s="112" t="str">
        <f t="shared" si="5"/>
        <v>CP-CC-F-5-Q2</v>
      </c>
      <c r="H64" s="85">
        <v>1</v>
      </c>
      <c r="I64" s="85" t="str">
        <f t="shared" si="6"/>
        <v>CP-CC-F-5-Q2-1</v>
      </c>
      <c r="J64" s="85"/>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t="e">
        <f>CONCATENATE(VLOOKUP($E64,'Activités ClasseLeçonNatTyprep'!$H:$M,3,0)," - ", VLOOKUP($F64,'Type Exo'!A:B,2,0))</f>
        <v>#N/A</v>
      </c>
      <c r="AR64" s="48"/>
      <c r="AS64" s="86"/>
      <c r="AT64" s="86"/>
      <c r="AU64" s="87" t="e">
        <f t="shared" si="7"/>
        <v>#N/A</v>
      </c>
    </row>
    <row r="65" spans="1:47" s="87" customFormat="1" ht="57" customHeight="1" x14ac:dyDescent="0.35">
      <c r="A65" s="87" t="s">
        <v>77</v>
      </c>
      <c r="B65" s="87" t="s">
        <v>671</v>
      </c>
      <c r="C65" s="87" t="s">
        <v>628</v>
      </c>
      <c r="D65" s="87">
        <v>1</v>
      </c>
      <c r="E65" s="112" t="str">
        <f t="shared" si="4"/>
        <v>CP-CC-P-1</v>
      </c>
      <c r="F65" s="87" t="s">
        <v>735</v>
      </c>
      <c r="G65" s="112" t="str">
        <f t="shared" si="5"/>
        <v>CP-CC-P-1-B1</v>
      </c>
      <c r="H65" s="85"/>
      <c r="I65" s="85" t="str">
        <f t="shared" si="6"/>
        <v>CP-CC-P-1-B1-</v>
      </c>
      <c r="J65" s="85"/>
      <c r="K65" s="85"/>
      <c r="L65" s="85">
        <v>4</v>
      </c>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48"/>
      <c r="AR65" s="48"/>
      <c r="AS65" s="86"/>
      <c r="AT65" s="86"/>
      <c r="AU65" s="87" t="str">
        <f t="shared" si="7"/>
        <v>INSERT INTO `exercices` (fk_activite_id, num_question, actif, libelle, question, nb_bonnes_rep, nb_possible_rep) VALUES ('CP-CC-P-1-B1', , , '', '', , );</v>
      </c>
    </row>
    <row r="66" spans="1:47" s="87" customFormat="1" ht="57" customHeight="1" x14ac:dyDescent="0.35">
      <c r="A66" s="87" t="s">
        <v>77</v>
      </c>
      <c r="B66" s="87" t="s">
        <v>671</v>
      </c>
      <c r="C66" s="87" t="s">
        <v>628</v>
      </c>
      <c r="D66" s="87">
        <v>1</v>
      </c>
      <c r="E66" s="112" t="str">
        <f t="shared" ref="E66:E83" si="8">CONCATENATE(A66,"-",B66,"-",C66,"-",D66)</f>
        <v>CP-CC-P-1</v>
      </c>
      <c r="F66" s="87" t="s">
        <v>952</v>
      </c>
      <c r="G66" s="112" t="str">
        <f t="shared" si="5"/>
        <v>CP-CC-P-1-Q1</v>
      </c>
      <c r="H66" s="85"/>
      <c r="I66" s="85" t="str">
        <f t="shared" si="6"/>
        <v>CP-CC-P-1-Q1-</v>
      </c>
      <c r="J66" s="85"/>
      <c r="K66" s="85"/>
      <c r="L66" s="85">
        <v>4</v>
      </c>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48"/>
      <c r="AR66" s="48"/>
      <c r="AS66" s="86"/>
      <c r="AT66" s="86"/>
      <c r="AU66" s="87" t="str">
        <f t="shared" si="7"/>
        <v>INSERT INTO `exercices` (fk_activite_id, num_question, actif, libelle, question, nb_bonnes_rep, nb_possible_rep) VALUES ('CP-CC-P-1-Q1', , , '', '', , );</v>
      </c>
    </row>
    <row r="67" spans="1:47" s="87" customFormat="1" ht="57" customHeight="1" x14ac:dyDescent="0.35">
      <c r="A67" s="87" t="s">
        <v>77</v>
      </c>
      <c r="B67" s="87" t="s">
        <v>671</v>
      </c>
      <c r="C67" s="87" t="s">
        <v>628</v>
      </c>
      <c r="D67" s="87">
        <v>2</v>
      </c>
      <c r="E67" s="112" t="str">
        <f t="shared" si="8"/>
        <v>CP-CC-P-2</v>
      </c>
      <c r="F67" s="87" t="s">
        <v>735</v>
      </c>
      <c r="G67" s="112" t="str">
        <f t="shared" si="5"/>
        <v>CP-CC-P-2-B1</v>
      </c>
      <c r="H67" s="85"/>
      <c r="I67" s="85" t="str">
        <f t="shared" si="6"/>
        <v>CP-CC-P-2-B1-</v>
      </c>
      <c r="J67" s="85"/>
      <c r="K67" s="85"/>
      <c r="L67" s="85">
        <v>4</v>
      </c>
      <c r="M67" s="85"/>
      <c r="N67" s="85"/>
      <c r="O67" s="85"/>
      <c r="P67" s="85">
        <v>20</v>
      </c>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48"/>
      <c r="AR67" s="48"/>
      <c r="AS67" s="86"/>
      <c r="AT67" s="86"/>
      <c r="AU67" s="87" t="str">
        <f t="shared" si="7"/>
        <v>INSERT INTO `exercices` (fk_activite_id, num_question, actif, libelle, question, nb_bonnes_rep, nb_possible_rep) VALUES ('CP-CC-P-2-B1', , , '', '', , );</v>
      </c>
    </row>
    <row r="68" spans="1:47" s="87" customFormat="1" ht="57" customHeight="1" x14ac:dyDescent="0.35">
      <c r="A68" s="87" t="s">
        <v>77</v>
      </c>
      <c r="B68" s="87" t="s">
        <v>671</v>
      </c>
      <c r="C68" s="87" t="s">
        <v>628</v>
      </c>
      <c r="D68" s="87">
        <v>2</v>
      </c>
      <c r="E68" s="112" t="str">
        <f t="shared" si="8"/>
        <v>CP-CC-P-2</v>
      </c>
      <c r="F68" s="87" t="s">
        <v>951</v>
      </c>
      <c r="G68" s="112" t="str">
        <f t="shared" ref="G68:G83" si="9">CONCATENATE(A68,"-",B68,"-",C68,"-",D68,"-",F68)</f>
        <v>CP-CC-P-2-B2</v>
      </c>
      <c r="H68" s="85"/>
      <c r="I68" s="85" t="str">
        <f t="shared" ref="I68:I83" si="10">CONCATENATE(G68,"-",H68)</f>
        <v>CP-CC-P-2-B2-</v>
      </c>
      <c r="J68" s="85"/>
      <c r="K68" s="85"/>
      <c r="L68" s="85">
        <v>4</v>
      </c>
      <c r="M68" s="85"/>
      <c r="N68" s="85"/>
      <c r="O68" s="85"/>
      <c r="P68" s="85">
        <v>20</v>
      </c>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48"/>
      <c r="AR68" s="48"/>
      <c r="AS68" s="86"/>
      <c r="AT68" s="86"/>
      <c r="AU68" s="87" t="str">
        <f t="shared" ref="AU68:AU83" si="11">CONCATENATE("INSERT INTO `exercices` (fk_activite_id, num_question, actif, libelle, question, nb_bonnes_rep, nb_possible_rep) VALUES ('",G68,"', ",H68,", ",J68,", '",SUBSTITUTE(AQ68,"'","''"),"', '",AR68,"', ",AS68,", ",AT68,");")</f>
        <v>INSERT INTO `exercices` (fk_activite_id, num_question, actif, libelle, question, nb_bonnes_rep, nb_possible_rep) VALUES ('CP-CC-P-2-B2', , , '', '', , );</v>
      </c>
    </row>
    <row r="69" spans="1:47" s="87" customFormat="1" ht="57" customHeight="1" x14ac:dyDescent="0.35">
      <c r="A69" s="87" t="s">
        <v>77</v>
      </c>
      <c r="B69" s="87" t="s">
        <v>671</v>
      </c>
      <c r="C69" s="87" t="s">
        <v>628</v>
      </c>
      <c r="D69" s="87">
        <v>2</v>
      </c>
      <c r="E69" s="112" t="str">
        <f t="shared" si="8"/>
        <v>CP-CC-P-2</v>
      </c>
      <c r="F69" s="87" t="s">
        <v>952</v>
      </c>
      <c r="G69" s="112" t="str">
        <f t="shared" si="9"/>
        <v>CP-CC-P-2-Q1</v>
      </c>
      <c r="H69" s="85"/>
      <c r="I69" s="85" t="str">
        <f t="shared" si="10"/>
        <v>CP-CC-P-2-Q1-</v>
      </c>
      <c r="J69" s="85"/>
      <c r="K69" s="85"/>
      <c r="L69" s="85">
        <v>4</v>
      </c>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48"/>
      <c r="AR69" s="48"/>
      <c r="AS69" s="86"/>
      <c r="AT69" s="86"/>
      <c r="AU69" s="87" t="str">
        <f t="shared" si="11"/>
        <v>INSERT INTO `exercices` (fk_activite_id, num_question, actif, libelle, question, nb_bonnes_rep, nb_possible_rep) VALUES ('CP-CC-P-2-Q1', , , '', '', , );</v>
      </c>
    </row>
    <row r="70" spans="1:47" s="87" customFormat="1" ht="57" customHeight="1" x14ac:dyDescent="0.35">
      <c r="A70" s="87" t="s">
        <v>77</v>
      </c>
      <c r="B70" s="87" t="s">
        <v>671</v>
      </c>
      <c r="C70" s="87" t="s">
        <v>628</v>
      </c>
      <c r="D70" s="87">
        <v>2</v>
      </c>
      <c r="E70" s="112" t="str">
        <f t="shared" si="8"/>
        <v>CP-CC-P-2</v>
      </c>
      <c r="F70" s="87" t="s">
        <v>953</v>
      </c>
      <c r="G70" s="112" t="str">
        <f t="shared" si="9"/>
        <v>CP-CC-P-2-Q2</v>
      </c>
      <c r="H70" s="85"/>
      <c r="I70" s="85" t="str">
        <f t="shared" si="10"/>
        <v>CP-CC-P-2-Q2-</v>
      </c>
      <c r="J70" s="85"/>
      <c r="K70" s="85"/>
      <c r="L70" s="85">
        <v>4</v>
      </c>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48"/>
      <c r="AR70" s="48"/>
      <c r="AS70" s="86"/>
      <c r="AT70" s="86"/>
      <c r="AU70" s="87" t="str">
        <f t="shared" si="11"/>
        <v>INSERT INTO `exercices` (fk_activite_id, num_question, actif, libelle, question, nb_bonnes_rep, nb_possible_rep) VALUES ('CP-CC-P-2-Q2', , , '', '', , );</v>
      </c>
    </row>
    <row r="71" spans="1:47" s="87" customFormat="1" ht="57" customHeight="1" x14ac:dyDescent="0.35">
      <c r="A71" s="87" t="s">
        <v>77</v>
      </c>
      <c r="B71" s="87" t="s">
        <v>671</v>
      </c>
      <c r="C71" s="87" t="s">
        <v>628</v>
      </c>
      <c r="D71" s="87">
        <v>2</v>
      </c>
      <c r="E71" s="112" t="str">
        <f t="shared" si="8"/>
        <v>CP-CC-P-2</v>
      </c>
      <c r="F71" s="87" t="s">
        <v>628</v>
      </c>
      <c r="G71" s="112" t="str">
        <f t="shared" si="9"/>
        <v>CP-CC-P-2-P</v>
      </c>
      <c r="H71" s="85"/>
      <c r="I71" s="85" t="str">
        <f t="shared" si="10"/>
        <v>CP-CC-P-2-P-</v>
      </c>
      <c r="J71" s="85"/>
      <c r="K71" s="85"/>
      <c r="L71" s="85">
        <v>4</v>
      </c>
      <c r="M71" s="85"/>
      <c r="N71" s="85"/>
      <c r="O71" s="85"/>
      <c r="P71" s="85">
        <v>20</v>
      </c>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48"/>
      <c r="AR71" s="48"/>
      <c r="AS71" s="86"/>
      <c r="AT71" s="86"/>
      <c r="AU71" s="87" t="str">
        <f t="shared" si="11"/>
        <v>INSERT INTO `exercices` (fk_activite_id, num_question, actif, libelle, question, nb_bonnes_rep, nb_possible_rep) VALUES ('CP-CC-P-2-P', , , '', '', , );</v>
      </c>
    </row>
    <row r="72" spans="1:47" s="87" customFormat="1" ht="57" customHeight="1" x14ac:dyDescent="0.35">
      <c r="A72" s="87" t="s">
        <v>77</v>
      </c>
      <c r="B72" s="87" t="s">
        <v>671</v>
      </c>
      <c r="C72" s="87" t="s">
        <v>628</v>
      </c>
      <c r="D72" s="87">
        <v>2</v>
      </c>
      <c r="E72" s="112" t="str">
        <f t="shared" si="8"/>
        <v>CP-CC-P-2</v>
      </c>
      <c r="F72" s="87" t="s">
        <v>87</v>
      </c>
      <c r="G72" s="112" t="str">
        <f t="shared" si="9"/>
        <v>CP-CC-P-2-M</v>
      </c>
      <c r="H72" s="85"/>
      <c r="I72" s="85" t="str">
        <f t="shared" si="10"/>
        <v>CP-CC-P-2-M-</v>
      </c>
      <c r="J72" s="85"/>
      <c r="K72" s="85"/>
      <c r="L72" s="85">
        <v>4</v>
      </c>
      <c r="M72" s="85"/>
      <c r="N72" s="85"/>
      <c r="O72" s="85"/>
      <c r="P72" s="85">
        <v>20</v>
      </c>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48"/>
      <c r="AR72" s="48"/>
      <c r="AS72" s="86"/>
      <c r="AT72" s="86"/>
      <c r="AU72" s="87" t="str">
        <f t="shared" si="11"/>
        <v>INSERT INTO `exercices` (fk_activite_id, num_question, actif, libelle, question, nb_bonnes_rep, nb_possible_rep) VALUES ('CP-CC-P-2-M', , , '', '', , );</v>
      </c>
    </row>
    <row r="73" spans="1:47" s="87" customFormat="1" ht="57" customHeight="1" x14ac:dyDescent="0.35">
      <c r="A73" s="87" t="s">
        <v>77</v>
      </c>
      <c r="B73" s="87" t="s">
        <v>671</v>
      </c>
      <c r="C73" s="87" t="s">
        <v>628</v>
      </c>
      <c r="D73" s="87">
        <v>3</v>
      </c>
      <c r="E73" s="112" t="str">
        <f t="shared" si="8"/>
        <v>CP-CC-P-3</v>
      </c>
      <c r="F73" s="87" t="s">
        <v>735</v>
      </c>
      <c r="G73" s="112" t="str">
        <f t="shared" si="9"/>
        <v>CP-CC-P-3-B1</v>
      </c>
      <c r="H73" s="85"/>
      <c r="I73" s="85" t="str">
        <f t="shared" si="10"/>
        <v>CP-CC-P-3-B1-</v>
      </c>
      <c r="J73" s="85"/>
      <c r="K73" s="85"/>
      <c r="L73" s="85">
        <v>4</v>
      </c>
      <c r="M73" s="85"/>
      <c r="N73" s="85"/>
      <c r="O73" s="85"/>
      <c r="P73" s="85">
        <v>20</v>
      </c>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48"/>
      <c r="AR73" s="48"/>
      <c r="AS73" s="86"/>
      <c r="AT73" s="86"/>
      <c r="AU73" s="87" t="str">
        <f t="shared" si="11"/>
        <v>INSERT INTO `exercices` (fk_activite_id, num_question, actif, libelle, question, nb_bonnes_rep, nb_possible_rep) VALUES ('CP-CC-P-3-B1', , , '', '', , );</v>
      </c>
    </row>
    <row r="74" spans="1:47" s="87" customFormat="1" ht="57" customHeight="1" x14ac:dyDescent="0.35">
      <c r="A74" s="87" t="s">
        <v>77</v>
      </c>
      <c r="B74" s="87" t="s">
        <v>671</v>
      </c>
      <c r="C74" s="87" t="s">
        <v>628</v>
      </c>
      <c r="D74" s="87">
        <v>3</v>
      </c>
      <c r="E74" s="112" t="str">
        <f t="shared" si="8"/>
        <v>CP-CC-P-3</v>
      </c>
      <c r="F74" s="87" t="s">
        <v>951</v>
      </c>
      <c r="G74" s="112" t="str">
        <f t="shared" si="9"/>
        <v>CP-CC-P-3-B2</v>
      </c>
      <c r="H74" s="85"/>
      <c r="I74" s="85" t="str">
        <f t="shared" si="10"/>
        <v>CP-CC-P-3-B2-</v>
      </c>
      <c r="J74" s="85"/>
      <c r="K74" s="85"/>
      <c r="L74" s="85">
        <v>4</v>
      </c>
      <c r="M74" s="85"/>
      <c r="N74" s="85"/>
      <c r="O74" s="85"/>
      <c r="P74" s="85">
        <v>20</v>
      </c>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48"/>
      <c r="AR74" s="48"/>
      <c r="AS74" s="86"/>
      <c r="AT74" s="86"/>
      <c r="AU74" s="87" t="str">
        <f t="shared" si="11"/>
        <v>INSERT INTO `exercices` (fk_activite_id, num_question, actif, libelle, question, nb_bonnes_rep, nb_possible_rep) VALUES ('CP-CC-P-3-B2', , , '', '', , );</v>
      </c>
    </row>
    <row r="75" spans="1:47" s="87" customFormat="1" ht="57" customHeight="1" x14ac:dyDescent="0.35">
      <c r="A75" s="87" t="s">
        <v>77</v>
      </c>
      <c r="B75" s="87" t="s">
        <v>671</v>
      </c>
      <c r="C75" s="87" t="s">
        <v>628</v>
      </c>
      <c r="D75" s="87">
        <v>3</v>
      </c>
      <c r="E75" s="112" t="str">
        <f t="shared" si="8"/>
        <v>CP-CC-P-3</v>
      </c>
      <c r="F75" s="87" t="s">
        <v>952</v>
      </c>
      <c r="G75" s="112" t="str">
        <f t="shared" si="9"/>
        <v>CP-CC-P-3-Q1</v>
      </c>
      <c r="H75" s="85"/>
      <c r="I75" s="85" t="str">
        <f t="shared" si="10"/>
        <v>CP-CC-P-3-Q1-</v>
      </c>
      <c r="J75" s="85"/>
      <c r="K75" s="85"/>
      <c r="L75" s="85">
        <v>4</v>
      </c>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48"/>
      <c r="AR75" s="48"/>
      <c r="AS75" s="86"/>
      <c r="AT75" s="86"/>
      <c r="AU75" s="87" t="str">
        <f t="shared" si="11"/>
        <v>INSERT INTO `exercices` (fk_activite_id, num_question, actif, libelle, question, nb_bonnes_rep, nb_possible_rep) VALUES ('CP-CC-P-3-Q1', , , '', '', , );</v>
      </c>
    </row>
    <row r="76" spans="1:47" s="87" customFormat="1" ht="57" customHeight="1" x14ac:dyDescent="0.35">
      <c r="A76" s="87" t="s">
        <v>77</v>
      </c>
      <c r="B76" s="87" t="s">
        <v>671</v>
      </c>
      <c r="C76" s="87" t="s">
        <v>628</v>
      </c>
      <c r="D76" s="87">
        <v>3</v>
      </c>
      <c r="E76" s="112" t="str">
        <f t="shared" si="8"/>
        <v>CP-CC-P-3</v>
      </c>
      <c r="F76" s="87" t="s">
        <v>953</v>
      </c>
      <c r="G76" s="112" t="str">
        <f t="shared" si="9"/>
        <v>CP-CC-P-3-Q2</v>
      </c>
      <c r="H76" s="85"/>
      <c r="I76" s="85" t="str">
        <f t="shared" si="10"/>
        <v>CP-CC-P-3-Q2-</v>
      </c>
      <c r="J76" s="85"/>
      <c r="K76" s="85"/>
      <c r="L76" s="85">
        <v>4</v>
      </c>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48"/>
      <c r="AR76" s="48"/>
      <c r="AS76" s="86"/>
      <c r="AT76" s="86"/>
      <c r="AU76" s="87" t="str">
        <f t="shared" si="11"/>
        <v>INSERT INTO `exercices` (fk_activite_id, num_question, actif, libelle, question, nb_bonnes_rep, nb_possible_rep) VALUES ('CP-CC-P-3-Q2', , , '', '', , );</v>
      </c>
    </row>
    <row r="77" spans="1:47" s="87" customFormat="1" ht="57" customHeight="1" x14ac:dyDescent="0.35">
      <c r="A77" s="87" t="s">
        <v>77</v>
      </c>
      <c r="B77" s="87" t="s">
        <v>671</v>
      </c>
      <c r="C77" s="87" t="s">
        <v>628</v>
      </c>
      <c r="D77" s="87">
        <v>3</v>
      </c>
      <c r="E77" s="112" t="str">
        <f t="shared" si="8"/>
        <v>CP-CC-P-3</v>
      </c>
      <c r="F77" s="87" t="s">
        <v>628</v>
      </c>
      <c r="G77" s="112" t="str">
        <f t="shared" si="9"/>
        <v>CP-CC-P-3-P</v>
      </c>
      <c r="H77" s="85"/>
      <c r="I77" s="85" t="str">
        <f t="shared" si="10"/>
        <v>CP-CC-P-3-P-</v>
      </c>
      <c r="J77" s="85"/>
      <c r="K77" s="85"/>
      <c r="L77" s="85">
        <v>4</v>
      </c>
      <c r="M77" s="85"/>
      <c r="N77" s="85"/>
      <c r="O77" s="85"/>
      <c r="P77" s="85">
        <v>20</v>
      </c>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48"/>
      <c r="AR77" s="48"/>
      <c r="AS77" s="86"/>
      <c r="AT77" s="86"/>
      <c r="AU77" s="87" t="str">
        <f t="shared" si="11"/>
        <v>INSERT INTO `exercices` (fk_activite_id, num_question, actif, libelle, question, nb_bonnes_rep, nb_possible_rep) VALUES ('CP-CC-P-3-P', , , '', '', , );</v>
      </c>
    </row>
    <row r="78" spans="1:47" s="87" customFormat="1" ht="57" customHeight="1" x14ac:dyDescent="0.35">
      <c r="A78" s="87" t="s">
        <v>77</v>
      </c>
      <c r="B78" s="87" t="s">
        <v>671</v>
      </c>
      <c r="C78" s="87" t="s">
        <v>628</v>
      </c>
      <c r="D78" s="87">
        <v>3</v>
      </c>
      <c r="E78" s="112" t="str">
        <f t="shared" si="8"/>
        <v>CP-CC-P-3</v>
      </c>
      <c r="F78" s="87" t="s">
        <v>87</v>
      </c>
      <c r="G78" s="112" t="str">
        <f t="shared" si="9"/>
        <v>CP-CC-P-3-M</v>
      </c>
      <c r="H78" s="85"/>
      <c r="I78" s="85" t="str">
        <f t="shared" si="10"/>
        <v>CP-CC-P-3-M-</v>
      </c>
      <c r="J78" s="85"/>
      <c r="K78" s="85"/>
      <c r="L78" s="85">
        <v>4</v>
      </c>
      <c r="M78" s="85"/>
      <c r="N78" s="85"/>
      <c r="O78" s="85"/>
      <c r="P78" s="85">
        <v>20</v>
      </c>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48"/>
      <c r="AR78" s="48"/>
      <c r="AS78" s="86"/>
      <c r="AT78" s="86"/>
      <c r="AU78" s="87" t="str">
        <f t="shared" si="11"/>
        <v>INSERT INTO `exercices` (fk_activite_id, num_question, actif, libelle, question, nb_bonnes_rep, nb_possible_rep) VALUES ('CP-CC-P-3-M', , , '', '', , );</v>
      </c>
    </row>
    <row r="79" spans="1:47" ht="57" customHeight="1" x14ac:dyDescent="0.35">
      <c r="A79" s="6" t="s">
        <v>77</v>
      </c>
      <c r="B79" s="6" t="s">
        <v>656</v>
      </c>
      <c r="C79" s="6" t="s">
        <v>640</v>
      </c>
      <c r="D79" s="6">
        <v>1</v>
      </c>
      <c r="E79" s="68" t="str">
        <f t="shared" si="8"/>
        <v>CP-CD-F-1</v>
      </c>
      <c r="F79" s="6" t="s">
        <v>735</v>
      </c>
      <c r="G79" s="112" t="str">
        <f t="shared" si="9"/>
        <v>CP-CD-F-1-B1</v>
      </c>
      <c r="H79" s="6">
        <v>1</v>
      </c>
      <c r="I79" s="85" t="str">
        <f t="shared" si="10"/>
        <v>CP-CD-F-1-B1-1</v>
      </c>
      <c r="J79" s="6">
        <v>1</v>
      </c>
      <c r="AQ79" s="93" t="str">
        <f>VLOOKUP(G79,'Activités ClasseLeçonNatTyprep'!H:J,3,0)</f>
        <v>L'enfant doit compter  (à voix haute ou mentalement) les éléments sur une image (en les pointant du doigt)</v>
      </c>
      <c r="AR79" s="93" t="str">
        <f>VLOOKUP(G79,'Activités ClasseLeçonNatTyprep'!H:L,5,0)</f>
        <v>Sur ce dessin, combien vois-tu de lapins ?</v>
      </c>
      <c r="AS79" s="93">
        <v>1</v>
      </c>
      <c r="AT79" s="93">
        <v>2</v>
      </c>
      <c r="AU79" s="87" t="str">
        <f t="shared" si="11"/>
        <v>INSERT INTO `exercices` (fk_activite_id, num_question, actif, libelle, question, nb_bonnes_rep, nb_possible_rep) VALUES ('CP-CD-F-1-B1', 1, 1, 'L''enfant doit compter  (à voix haute ou mentalement) les éléments sur une image (en les pointant du doigt)', 'Sur ce dessin, combien vois-tu de lapins ?', 1, 2);</v>
      </c>
    </row>
    <row r="80" spans="1:47" ht="57" customHeight="1" x14ac:dyDescent="0.35">
      <c r="A80" s="6" t="s">
        <v>77</v>
      </c>
      <c r="B80" s="6" t="s">
        <v>656</v>
      </c>
      <c r="C80" s="6" t="s">
        <v>640</v>
      </c>
      <c r="D80" s="6">
        <v>1</v>
      </c>
      <c r="E80" s="68" t="str">
        <f t="shared" si="8"/>
        <v>CP-CD-F-1</v>
      </c>
      <c r="F80" s="6" t="s">
        <v>952</v>
      </c>
      <c r="G80" s="112" t="str">
        <f t="shared" si="9"/>
        <v>CP-CD-F-1-Q1</v>
      </c>
      <c r="H80" s="6">
        <v>1</v>
      </c>
      <c r="I80" s="85" t="str">
        <f t="shared" si="10"/>
        <v>CP-CD-F-1-Q1-1</v>
      </c>
      <c r="J80" s="6">
        <v>1</v>
      </c>
      <c r="AQ80" s="93" t="str">
        <f>VLOOKUP(G80,'Activités ClasseLeçonNatTyprep'!H:J,3,0)</f>
        <v>L'enfant doit compter  (à voix haute ou mentalement) les éléments sur une image (en les pointant du doigt)</v>
      </c>
      <c r="AR80" s="93" t="str">
        <f>VLOOKUP(G80,'Activités ClasseLeçonNatTyprep'!H:L,5,0)</f>
        <v>Sur ce dessin, combien vois-tu de lapins ?</v>
      </c>
      <c r="AS80" s="93">
        <v>1</v>
      </c>
      <c r="AT80" s="93">
        <v>4</v>
      </c>
      <c r="AU80" s="87" t="str">
        <f t="shared" si="11"/>
        <v>INSERT INTO `exercices` (fk_activite_id, num_question, actif, libelle, question, nb_bonnes_rep, nb_possible_rep) VALUES ('CP-CD-F-1-Q1', 1, 1, 'L''enfant doit compter  (à voix haute ou mentalement) les éléments sur une image (en les pointant du doigt)', 'Sur ce dessin, combien vois-tu de lapins ?', 1, 4);</v>
      </c>
    </row>
    <row r="81" spans="1:47" ht="57" customHeight="1" x14ac:dyDescent="0.35">
      <c r="A81" s="6" t="s">
        <v>77</v>
      </c>
      <c r="B81" s="6" t="s">
        <v>656</v>
      </c>
      <c r="C81" s="6" t="s">
        <v>640</v>
      </c>
      <c r="D81" s="6">
        <v>1</v>
      </c>
      <c r="E81" s="68" t="str">
        <f t="shared" si="8"/>
        <v>CP-CD-F-1</v>
      </c>
      <c r="F81" s="6" t="s">
        <v>628</v>
      </c>
      <c r="G81" s="112" t="str">
        <f t="shared" si="9"/>
        <v>CP-CD-F-1-P</v>
      </c>
      <c r="H81" s="6">
        <v>1</v>
      </c>
      <c r="I81" s="85" t="str">
        <f t="shared" si="10"/>
        <v>CP-CD-F-1-P-1</v>
      </c>
      <c r="J81" s="6">
        <v>1</v>
      </c>
      <c r="AQ81" s="93" t="str">
        <f>VLOOKUP(G81,'Activités ClasseLeçonNatTyprep'!H:J,3,0)</f>
        <v>L'enfant doit compter  (à voix haute ou mentalement) les éléments sur une image (en les pointant du doigt)</v>
      </c>
      <c r="AR81" s="93" t="str">
        <f>VLOOKUP(G81,'Activités ClasseLeçonNatTyprep'!H:L,5,0)</f>
        <v>Relie les images avec le nombre de lapins visibles</v>
      </c>
      <c r="AS81" s="93">
        <v>3</v>
      </c>
      <c r="AT81" s="93">
        <v>6</v>
      </c>
      <c r="AU81" s="87" t="str">
        <f t="shared" si="11"/>
        <v>INSERT INTO `exercices` (fk_activite_id, num_question, actif, libelle, question, nb_bonnes_rep, nb_possible_rep) VALUES ('CP-CD-F-1-P', 1, 1, 'L''enfant doit compter  (à voix haute ou mentalement) les éléments sur une image (en les pointant du doigt)', 'Relie les images avec le nombre de lapins visibles', 3, 6);</v>
      </c>
    </row>
    <row r="82" spans="1:47" ht="57" customHeight="1" x14ac:dyDescent="0.35">
      <c r="A82" s="6" t="s">
        <v>77</v>
      </c>
      <c r="B82" s="6" t="s">
        <v>656</v>
      </c>
      <c r="C82" s="6" t="s">
        <v>640</v>
      </c>
      <c r="D82" s="6">
        <v>1</v>
      </c>
      <c r="E82" s="68" t="str">
        <f t="shared" si="8"/>
        <v>CP-CD-F-1</v>
      </c>
      <c r="F82" s="6" t="s">
        <v>87</v>
      </c>
      <c r="G82" s="112" t="str">
        <f t="shared" si="9"/>
        <v>CP-CD-F-1-M</v>
      </c>
      <c r="H82" s="6">
        <v>1</v>
      </c>
      <c r="I82" s="85" t="str">
        <f t="shared" si="10"/>
        <v>CP-CD-F-1-M-1</v>
      </c>
      <c r="J82" s="6">
        <v>1</v>
      </c>
      <c r="AQ82" s="93" t="str">
        <f>VLOOKUP(G82,'Activités ClasseLeçonNatTyprep'!H:J,3,0)</f>
        <v>L'enfant doit compter  (à voix haute ou mentalement) les éléments sur une image (en les pointant du doigt)</v>
      </c>
      <c r="AR82" s="93" t="str">
        <f>VLOOKUP(G82,'Activités ClasseLeçonNatTyprep'!H:L,5,0)</f>
        <v>Associe les cartes faisant correspondre les images avec le nombre de lapins</v>
      </c>
      <c r="AS82" s="93">
        <v>4</v>
      </c>
      <c r="AT82" s="93">
        <v>8</v>
      </c>
      <c r="AU82" s="87" t="str">
        <f t="shared" si="11"/>
        <v>INSERT INTO `exercices` (fk_activite_id, num_question, actif, libelle, question, nb_bonnes_rep, nb_possible_rep) VALUES ('CP-CD-F-1-M', 1, 1, 'L''enfant doit compter  (à voix haute ou mentalement) les éléments sur une image (en les pointant du doigt)', 'Associe les cartes faisant correspondre les images avec le nombre de lapins', 4, 8);</v>
      </c>
    </row>
    <row r="83" spans="1:47" ht="57" customHeight="1" x14ac:dyDescent="0.35">
      <c r="A83" s="6" t="s">
        <v>77</v>
      </c>
      <c r="B83" s="6" t="s">
        <v>656</v>
      </c>
      <c r="C83" s="6" t="s">
        <v>640</v>
      </c>
      <c r="D83" s="6">
        <v>1</v>
      </c>
      <c r="E83" s="68" t="str">
        <f t="shared" si="8"/>
        <v>CP-CD-F-1</v>
      </c>
      <c r="F83" s="6" t="s">
        <v>835</v>
      </c>
      <c r="G83" s="112" t="str">
        <f t="shared" si="9"/>
        <v>CP-CD-F-1-T</v>
      </c>
      <c r="H83" s="6">
        <v>1</v>
      </c>
      <c r="I83" s="85" t="str">
        <f t="shared" si="10"/>
        <v>CP-CD-F-1-T-1</v>
      </c>
      <c r="J83" s="6">
        <v>1</v>
      </c>
      <c r="AQ83" s="93" t="str">
        <f>VLOOKUP(G83,'Activités ClasseLeçonNatTyprep'!H:J,3,0)</f>
        <v>L'enfant doit compter  (à voix haute ou mentalement) les éléments sur une image (en les pointant du doigt)</v>
      </c>
      <c r="AR83" s="93" t="str">
        <f>VLOOKUP(G83,'Activités ClasseLeçonNatTyprep'!H:L,5,0)</f>
        <v>Sur ce dessin, il y a &lt;3&gt; lapins</v>
      </c>
      <c r="AS83" s="93">
        <v>1</v>
      </c>
      <c r="AT83" s="93">
        <v>4</v>
      </c>
      <c r="AU83" s="87" t="str">
        <f t="shared" si="11"/>
        <v>INSERT INTO `exercices` (fk_activite_id, num_question, actif, libelle, question, nb_bonnes_rep, nb_possible_rep) VALUES ('CP-CD-F-1-T', 1, 1, 'L''enfant doit compter  (à voix haute ou mentalement) les éléments sur une image (en les pointant du doigt)', 'Sur ce dessin, il y a &lt;3&gt; lapins', 1, 4);</v>
      </c>
    </row>
  </sheetData>
  <autoFilter ref="A1:AU78" xr:uid="{00000000-0009-0000-0000-000014000000}"/>
  <pageMargins left="0.7" right="0.7" top="0.75" bottom="0.75" header="0.51180555555555496" footer="0.51180555555555496"/>
  <pageSetup paperSize="9"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601"/>
  <sheetViews>
    <sheetView zoomScaleNormal="100" workbookViewId="0">
      <pane ySplit="1" topLeftCell="A2" activePane="bottomLeft" state="frozen"/>
      <selection pane="bottomLeft" activeCell="A10" sqref="A10"/>
    </sheetView>
  </sheetViews>
  <sheetFormatPr baseColWidth="10" defaultColWidth="10.54296875" defaultRowHeight="14.5" x14ac:dyDescent="0.35"/>
  <cols>
    <col min="1" max="1" width="7.26953125" customWidth="1"/>
    <col min="2" max="2" width="31" customWidth="1"/>
    <col min="3" max="3" width="76" customWidth="1"/>
  </cols>
  <sheetData>
    <row r="1" spans="1:3" x14ac:dyDescent="0.35">
      <c r="A1" s="21" t="s">
        <v>1370</v>
      </c>
      <c r="B1" s="21" t="s">
        <v>503</v>
      </c>
      <c r="C1" s="77" t="s">
        <v>74</v>
      </c>
    </row>
    <row r="2" spans="1:3" x14ac:dyDescent="0.35">
      <c r="A2">
        <v>0</v>
      </c>
      <c r="B2" t="s">
        <v>1371</v>
      </c>
      <c r="C2" t="str">
        <f t="shared" ref="C2:C65" si="0">CONCATENATE("INSERT INTO `rep_txt` VALUES (",A2,", '",SUBSTITUTE(B2,"'","''"),"');")</f>
        <v>INSERT INTO `rep_txt` VALUES (0, 'zéro');</v>
      </c>
    </row>
    <row r="3" spans="1:3" x14ac:dyDescent="0.35">
      <c r="A3">
        <v>1</v>
      </c>
      <c r="B3" t="s">
        <v>1372</v>
      </c>
      <c r="C3" t="str">
        <f t="shared" si="0"/>
        <v>INSERT INTO `rep_txt` VALUES (1, 'un');</v>
      </c>
    </row>
    <row r="4" spans="1:3" x14ac:dyDescent="0.35">
      <c r="A4">
        <v>2</v>
      </c>
      <c r="B4" t="s">
        <v>1373</v>
      </c>
      <c r="C4" t="str">
        <f t="shared" si="0"/>
        <v>INSERT INTO `rep_txt` VALUES (2, 'deux');</v>
      </c>
    </row>
    <row r="5" spans="1:3" x14ac:dyDescent="0.35">
      <c r="A5">
        <v>3</v>
      </c>
      <c r="B5" t="s">
        <v>1374</v>
      </c>
      <c r="C5" t="str">
        <f t="shared" si="0"/>
        <v>INSERT INTO `rep_txt` VALUES (3, 'trois');</v>
      </c>
    </row>
    <row r="6" spans="1:3" x14ac:dyDescent="0.35">
      <c r="A6">
        <v>4</v>
      </c>
      <c r="B6" t="s">
        <v>1375</v>
      </c>
      <c r="C6" t="str">
        <f t="shared" si="0"/>
        <v>INSERT INTO `rep_txt` VALUES (4, 'quatre');</v>
      </c>
    </row>
    <row r="7" spans="1:3" x14ac:dyDescent="0.35">
      <c r="A7">
        <v>5</v>
      </c>
      <c r="B7" t="s">
        <v>1376</v>
      </c>
      <c r="C7" t="str">
        <f t="shared" si="0"/>
        <v>INSERT INTO `rep_txt` VALUES (5, 'cinq');</v>
      </c>
    </row>
    <row r="8" spans="1:3" x14ac:dyDescent="0.35">
      <c r="A8">
        <v>6</v>
      </c>
      <c r="B8" t="s">
        <v>1377</v>
      </c>
      <c r="C8" t="str">
        <f t="shared" si="0"/>
        <v>INSERT INTO `rep_txt` VALUES (6, 'six');</v>
      </c>
    </row>
    <row r="9" spans="1:3" x14ac:dyDescent="0.35">
      <c r="A9">
        <v>7</v>
      </c>
      <c r="B9" t="s">
        <v>1378</v>
      </c>
      <c r="C9" t="str">
        <f t="shared" si="0"/>
        <v>INSERT INTO `rep_txt` VALUES (7, 'sept');</v>
      </c>
    </row>
    <row r="10" spans="1:3" x14ac:dyDescent="0.35">
      <c r="A10">
        <v>8</v>
      </c>
      <c r="B10" t="s">
        <v>1379</v>
      </c>
      <c r="C10" t="str">
        <f t="shared" si="0"/>
        <v>INSERT INTO `rep_txt` VALUES (8, 'huit');</v>
      </c>
    </row>
    <row r="11" spans="1:3" x14ac:dyDescent="0.35">
      <c r="A11">
        <v>9</v>
      </c>
      <c r="B11" t="s">
        <v>1380</v>
      </c>
      <c r="C11" t="str">
        <f t="shared" si="0"/>
        <v>INSERT INTO `rep_txt` VALUES (9, 'neuf');</v>
      </c>
    </row>
    <row r="12" spans="1:3" x14ac:dyDescent="0.35">
      <c r="A12">
        <v>10</v>
      </c>
      <c r="B12" t="s">
        <v>1381</v>
      </c>
      <c r="C12" t="str">
        <f t="shared" si="0"/>
        <v>INSERT INTO `rep_txt` VALUES (10, 'dix');</v>
      </c>
    </row>
    <row r="13" spans="1:3" x14ac:dyDescent="0.35">
      <c r="A13">
        <v>11</v>
      </c>
      <c r="B13" t="s">
        <v>1382</v>
      </c>
      <c r="C13" t="str">
        <f t="shared" si="0"/>
        <v>INSERT INTO `rep_txt` VALUES (11, 'onze');</v>
      </c>
    </row>
    <row r="14" spans="1:3" x14ac:dyDescent="0.35">
      <c r="A14">
        <v>12</v>
      </c>
      <c r="B14" t="s">
        <v>1383</v>
      </c>
      <c r="C14" t="str">
        <f t="shared" si="0"/>
        <v>INSERT INTO `rep_txt` VALUES (12, 'douze');</v>
      </c>
    </row>
    <row r="15" spans="1:3" x14ac:dyDescent="0.35">
      <c r="A15">
        <v>13</v>
      </c>
      <c r="B15" t="s">
        <v>1384</v>
      </c>
      <c r="C15" t="str">
        <f t="shared" si="0"/>
        <v>INSERT INTO `rep_txt` VALUES (13, 'treize');</v>
      </c>
    </row>
    <row r="16" spans="1:3" x14ac:dyDescent="0.35">
      <c r="A16">
        <v>14</v>
      </c>
      <c r="B16" t="s">
        <v>1385</v>
      </c>
      <c r="C16" t="str">
        <f t="shared" si="0"/>
        <v>INSERT INTO `rep_txt` VALUES (14, 'quatorze');</v>
      </c>
    </row>
    <row r="17" spans="1:3" x14ac:dyDescent="0.35">
      <c r="A17">
        <v>15</v>
      </c>
      <c r="B17" t="s">
        <v>1386</v>
      </c>
      <c r="C17" t="str">
        <f t="shared" si="0"/>
        <v>INSERT INTO `rep_txt` VALUES (15, 'quinze');</v>
      </c>
    </row>
    <row r="18" spans="1:3" x14ac:dyDescent="0.35">
      <c r="A18">
        <v>16</v>
      </c>
      <c r="B18" t="s">
        <v>1387</v>
      </c>
      <c r="C18" t="str">
        <f t="shared" si="0"/>
        <v>INSERT INTO `rep_txt` VALUES (16, 'seize');</v>
      </c>
    </row>
    <row r="19" spans="1:3" x14ac:dyDescent="0.35">
      <c r="A19">
        <v>17</v>
      </c>
      <c r="B19" t="s">
        <v>1388</v>
      </c>
      <c r="C19" t="str">
        <f t="shared" si="0"/>
        <v>INSERT INTO `rep_txt` VALUES (17, 'dix-sept');</v>
      </c>
    </row>
    <row r="20" spans="1:3" x14ac:dyDescent="0.35">
      <c r="A20">
        <v>18</v>
      </c>
      <c r="B20" t="s">
        <v>1389</v>
      </c>
      <c r="C20" t="str">
        <f t="shared" si="0"/>
        <v>INSERT INTO `rep_txt` VALUES (18, 'dix-huit');</v>
      </c>
    </row>
    <row r="21" spans="1:3" x14ac:dyDescent="0.35">
      <c r="A21">
        <v>19</v>
      </c>
      <c r="B21" t="s">
        <v>1390</v>
      </c>
      <c r="C21" t="str">
        <f t="shared" si="0"/>
        <v>INSERT INTO `rep_txt` VALUES (19, 'dix-neuf');</v>
      </c>
    </row>
    <row r="22" spans="1:3" x14ac:dyDescent="0.35">
      <c r="A22">
        <v>20</v>
      </c>
      <c r="B22" t="s">
        <v>1391</v>
      </c>
      <c r="C22" t="str">
        <f t="shared" si="0"/>
        <v>INSERT INTO `rep_txt` VALUES (20, 'vingt');</v>
      </c>
    </row>
    <row r="23" spans="1:3" x14ac:dyDescent="0.35">
      <c r="A23">
        <v>21</v>
      </c>
      <c r="B23" t="s">
        <v>1392</v>
      </c>
      <c r="C23" t="str">
        <f t="shared" si="0"/>
        <v>INSERT INTO `rep_txt` VALUES (21, 'vingt-un');</v>
      </c>
    </row>
    <row r="24" spans="1:3" x14ac:dyDescent="0.35">
      <c r="A24">
        <v>22</v>
      </c>
      <c r="B24" t="s">
        <v>1393</v>
      </c>
      <c r="C24" t="str">
        <f t="shared" si="0"/>
        <v>INSERT INTO `rep_txt` VALUES (22, 'vingt-deux');</v>
      </c>
    </row>
    <row r="25" spans="1:3" x14ac:dyDescent="0.35">
      <c r="A25">
        <v>23</v>
      </c>
      <c r="B25" t="s">
        <v>1394</v>
      </c>
      <c r="C25" t="str">
        <f t="shared" si="0"/>
        <v>INSERT INTO `rep_txt` VALUES (23, 'vingt-trois');</v>
      </c>
    </row>
    <row r="26" spans="1:3" x14ac:dyDescent="0.35">
      <c r="A26">
        <v>24</v>
      </c>
      <c r="B26" t="s">
        <v>1395</v>
      </c>
      <c r="C26" t="str">
        <f t="shared" si="0"/>
        <v>INSERT INTO `rep_txt` VALUES (24, 'vingt-quatre');</v>
      </c>
    </row>
    <row r="27" spans="1:3" x14ac:dyDescent="0.35">
      <c r="A27">
        <v>25</v>
      </c>
      <c r="B27" t="s">
        <v>1396</v>
      </c>
      <c r="C27" t="str">
        <f t="shared" si="0"/>
        <v>INSERT INTO `rep_txt` VALUES (25, 'vingt-cinq');</v>
      </c>
    </row>
    <row r="28" spans="1:3" x14ac:dyDescent="0.35">
      <c r="A28">
        <v>26</v>
      </c>
      <c r="B28" t="s">
        <v>1397</v>
      </c>
      <c r="C28" t="str">
        <f t="shared" si="0"/>
        <v>INSERT INTO `rep_txt` VALUES (26, 'vingt-six');</v>
      </c>
    </row>
    <row r="29" spans="1:3" x14ac:dyDescent="0.35">
      <c r="A29">
        <v>27</v>
      </c>
      <c r="B29" t="s">
        <v>1398</v>
      </c>
      <c r="C29" t="str">
        <f t="shared" si="0"/>
        <v>INSERT INTO `rep_txt` VALUES (27, 'vingt-sept');</v>
      </c>
    </row>
    <row r="30" spans="1:3" x14ac:dyDescent="0.35">
      <c r="A30">
        <v>28</v>
      </c>
      <c r="B30" t="s">
        <v>1399</v>
      </c>
      <c r="C30" t="str">
        <f t="shared" si="0"/>
        <v>INSERT INTO `rep_txt` VALUES (28, 'vingt-huit');</v>
      </c>
    </row>
    <row r="31" spans="1:3" x14ac:dyDescent="0.35">
      <c r="A31">
        <v>29</v>
      </c>
      <c r="B31" t="s">
        <v>1400</v>
      </c>
      <c r="C31" t="str">
        <f t="shared" si="0"/>
        <v>INSERT INTO `rep_txt` VALUES (29, 'vingt-neuf');</v>
      </c>
    </row>
    <row r="32" spans="1:3" x14ac:dyDescent="0.35">
      <c r="A32">
        <v>30</v>
      </c>
      <c r="B32" t="s">
        <v>1401</v>
      </c>
      <c r="C32" t="str">
        <f t="shared" si="0"/>
        <v>INSERT INTO `rep_txt` VALUES (30, 'trente');</v>
      </c>
    </row>
    <row r="33" spans="1:3" x14ac:dyDescent="0.35">
      <c r="A33">
        <v>31</v>
      </c>
      <c r="B33" t="s">
        <v>1402</v>
      </c>
      <c r="C33" t="str">
        <f t="shared" si="0"/>
        <v>INSERT INTO `rep_txt` VALUES (31, 'trente-un');</v>
      </c>
    </row>
    <row r="34" spans="1:3" x14ac:dyDescent="0.35">
      <c r="A34">
        <v>32</v>
      </c>
      <c r="B34" t="s">
        <v>1403</v>
      </c>
      <c r="C34" t="str">
        <f t="shared" si="0"/>
        <v>INSERT INTO `rep_txt` VALUES (32, 'trente-deux');</v>
      </c>
    </row>
    <row r="35" spans="1:3" x14ac:dyDescent="0.35">
      <c r="A35">
        <v>33</v>
      </c>
      <c r="B35" t="s">
        <v>1404</v>
      </c>
      <c r="C35" t="str">
        <f t="shared" si="0"/>
        <v>INSERT INTO `rep_txt` VALUES (33, 'trente-trois');</v>
      </c>
    </row>
    <row r="36" spans="1:3" x14ac:dyDescent="0.35">
      <c r="A36">
        <v>34</v>
      </c>
      <c r="B36" t="s">
        <v>1405</v>
      </c>
      <c r="C36" t="str">
        <f t="shared" si="0"/>
        <v>INSERT INTO `rep_txt` VALUES (34, 'trente-quatre');</v>
      </c>
    </row>
    <row r="37" spans="1:3" x14ac:dyDescent="0.35">
      <c r="A37">
        <v>35</v>
      </c>
      <c r="B37" t="s">
        <v>1406</v>
      </c>
      <c r="C37" t="str">
        <f t="shared" si="0"/>
        <v>INSERT INTO `rep_txt` VALUES (35, 'trente-cinq');</v>
      </c>
    </row>
    <row r="38" spans="1:3" x14ac:dyDescent="0.35">
      <c r="A38">
        <v>36</v>
      </c>
      <c r="B38" t="s">
        <v>1407</v>
      </c>
      <c r="C38" t="str">
        <f t="shared" si="0"/>
        <v>INSERT INTO `rep_txt` VALUES (36, 'trente-six');</v>
      </c>
    </row>
    <row r="39" spans="1:3" x14ac:dyDescent="0.35">
      <c r="A39">
        <v>37</v>
      </c>
      <c r="B39" t="s">
        <v>1408</v>
      </c>
      <c r="C39" t="str">
        <f t="shared" si="0"/>
        <v>INSERT INTO `rep_txt` VALUES (37, 'trente-sept');</v>
      </c>
    </row>
    <row r="40" spans="1:3" x14ac:dyDescent="0.35">
      <c r="A40">
        <v>38</v>
      </c>
      <c r="B40" t="s">
        <v>1409</v>
      </c>
      <c r="C40" t="str">
        <f t="shared" si="0"/>
        <v>INSERT INTO `rep_txt` VALUES (38, 'trente-huit');</v>
      </c>
    </row>
    <row r="41" spans="1:3" x14ac:dyDescent="0.35">
      <c r="A41">
        <v>39</v>
      </c>
      <c r="B41" t="s">
        <v>1410</v>
      </c>
      <c r="C41" t="str">
        <f t="shared" si="0"/>
        <v>INSERT INTO `rep_txt` VALUES (39, 'trente-neuf');</v>
      </c>
    </row>
    <row r="42" spans="1:3" x14ac:dyDescent="0.35">
      <c r="A42">
        <v>40</v>
      </c>
      <c r="B42" t="s">
        <v>1411</v>
      </c>
      <c r="C42" t="str">
        <f t="shared" si="0"/>
        <v>INSERT INTO `rep_txt` VALUES (40, 'quarante');</v>
      </c>
    </row>
    <row r="43" spans="1:3" x14ac:dyDescent="0.35">
      <c r="A43">
        <v>41</v>
      </c>
      <c r="B43" t="s">
        <v>1412</v>
      </c>
      <c r="C43" t="str">
        <f t="shared" si="0"/>
        <v>INSERT INTO `rep_txt` VALUES (41, 'quarante-un');</v>
      </c>
    </row>
    <row r="44" spans="1:3" x14ac:dyDescent="0.35">
      <c r="A44">
        <v>42</v>
      </c>
      <c r="B44" t="s">
        <v>1413</v>
      </c>
      <c r="C44" t="str">
        <f t="shared" si="0"/>
        <v>INSERT INTO `rep_txt` VALUES (42, 'quarante-deux');</v>
      </c>
    </row>
    <row r="45" spans="1:3" x14ac:dyDescent="0.35">
      <c r="A45">
        <v>43</v>
      </c>
      <c r="B45" t="s">
        <v>1414</v>
      </c>
      <c r="C45" t="str">
        <f t="shared" si="0"/>
        <v>INSERT INTO `rep_txt` VALUES (43, 'quarante-trois');</v>
      </c>
    </row>
    <row r="46" spans="1:3" x14ac:dyDescent="0.35">
      <c r="A46">
        <v>44</v>
      </c>
      <c r="B46" t="s">
        <v>1415</v>
      </c>
      <c r="C46" t="str">
        <f t="shared" si="0"/>
        <v>INSERT INTO `rep_txt` VALUES (44, 'quarante-quatre');</v>
      </c>
    </row>
    <row r="47" spans="1:3" x14ac:dyDescent="0.35">
      <c r="A47">
        <v>45</v>
      </c>
      <c r="B47" t="s">
        <v>1416</v>
      </c>
      <c r="C47" t="str">
        <f t="shared" si="0"/>
        <v>INSERT INTO `rep_txt` VALUES (45, 'quarante-cinq');</v>
      </c>
    </row>
    <row r="48" spans="1:3" x14ac:dyDescent="0.35">
      <c r="A48">
        <v>46</v>
      </c>
      <c r="B48" t="s">
        <v>1417</v>
      </c>
      <c r="C48" t="str">
        <f t="shared" si="0"/>
        <v>INSERT INTO `rep_txt` VALUES (46, 'quarante-six');</v>
      </c>
    </row>
    <row r="49" spans="1:3" x14ac:dyDescent="0.35">
      <c r="A49">
        <v>47</v>
      </c>
      <c r="B49" t="s">
        <v>1418</v>
      </c>
      <c r="C49" t="str">
        <f t="shared" si="0"/>
        <v>INSERT INTO `rep_txt` VALUES (47, 'quarante-sept');</v>
      </c>
    </row>
    <row r="50" spans="1:3" x14ac:dyDescent="0.35">
      <c r="A50">
        <v>48</v>
      </c>
      <c r="B50" t="s">
        <v>1419</v>
      </c>
      <c r="C50" t="str">
        <f t="shared" si="0"/>
        <v>INSERT INTO `rep_txt` VALUES (48, 'quarante-huit');</v>
      </c>
    </row>
    <row r="51" spans="1:3" x14ac:dyDescent="0.35">
      <c r="A51">
        <v>49</v>
      </c>
      <c r="B51" t="s">
        <v>1420</v>
      </c>
      <c r="C51" t="str">
        <f t="shared" si="0"/>
        <v>INSERT INTO `rep_txt` VALUES (49, 'quarante-neuf');</v>
      </c>
    </row>
    <row r="52" spans="1:3" x14ac:dyDescent="0.35">
      <c r="A52">
        <v>50</v>
      </c>
      <c r="B52" t="s">
        <v>1421</v>
      </c>
      <c r="C52" t="str">
        <f t="shared" si="0"/>
        <v>INSERT INTO `rep_txt` VALUES (50, 'cinquante');</v>
      </c>
    </row>
    <row r="53" spans="1:3" x14ac:dyDescent="0.35">
      <c r="A53">
        <v>51</v>
      </c>
      <c r="B53" t="s">
        <v>1422</v>
      </c>
      <c r="C53" t="str">
        <f t="shared" si="0"/>
        <v>INSERT INTO `rep_txt` VALUES (51, 'cinquante-un');</v>
      </c>
    </row>
    <row r="54" spans="1:3" x14ac:dyDescent="0.35">
      <c r="A54">
        <v>52</v>
      </c>
      <c r="B54" t="s">
        <v>1423</v>
      </c>
      <c r="C54" t="str">
        <f t="shared" si="0"/>
        <v>INSERT INTO `rep_txt` VALUES (52, 'cinquante-deux');</v>
      </c>
    </row>
    <row r="55" spans="1:3" x14ac:dyDescent="0.35">
      <c r="A55">
        <v>53</v>
      </c>
      <c r="B55" t="s">
        <v>1424</v>
      </c>
      <c r="C55" t="str">
        <f t="shared" si="0"/>
        <v>INSERT INTO `rep_txt` VALUES (53, 'cinquante-trois');</v>
      </c>
    </row>
    <row r="56" spans="1:3" x14ac:dyDescent="0.35">
      <c r="A56">
        <v>54</v>
      </c>
      <c r="B56" t="s">
        <v>1425</v>
      </c>
      <c r="C56" t="str">
        <f t="shared" si="0"/>
        <v>INSERT INTO `rep_txt` VALUES (54, 'cinquante-quatre');</v>
      </c>
    </row>
    <row r="57" spans="1:3" x14ac:dyDescent="0.35">
      <c r="A57">
        <v>55</v>
      </c>
      <c r="B57" t="s">
        <v>1426</v>
      </c>
      <c r="C57" t="str">
        <f t="shared" si="0"/>
        <v>INSERT INTO `rep_txt` VALUES (55, 'cinquante-cinq');</v>
      </c>
    </row>
    <row r="58" spans="1:3" x14ac:dyDescent="0.35">
      <c r="A58">
        <v>56</v>
      </c>
      <c r="B58" t="s">
        <v>1427</v>
      </c>
      <c r="C58" t="str">
        <f t="shared" si="0"/>
        <v>INSERT INTO `rep_txt` VALUES (56, 'cinquante-six');</v>
      </c>
    </row>
    <row r="59" spans="1:3" x14ac:dyDescent="0.35">
      <c r="A59">
        <v>57</v>
      </c>
      <c r="B59" t="s">
        <v>1428</v>
      </c>
      <c r="C59" t="str">
        <f t="shared" si="0"/>
        <v>INSERT INTO `rep_txt` VALUES (57, 'cinquante-sept');</v>
      </c>
    </row>
    <row r="60" spans="1:3" x14ac:dyDescent="0.35">
      <c r="A60">
        <v>58</v>
      </c>
      <c r="B60" t="s">
        <v>1429</v>
      </c>
      <c r="C60" t="str">
        <f t="shared" si="0"/>
        <v>INSERT INTO `rep_txt` VALUES (58, 'cinquante-huit');</v>
      </c>
    </row>
    <row r="61" spans="1:3" x14ac:dyDescent="0.35">
      <c r="A61">
        <v>59</v>
      </c>
      <c r="B61" t="s">
        <v>1430</v>
      </c>
      <c r="C61" t="str">
        <f t="shared" si="0"/>
        <v>INSERT INTO `rep_txt` VALUES (59, 'cinquante-neuf');</v>
      </c>
    </row>
    <row r="62" spans="1:3" x14ac:dyDescent="0.35">
      <c r="A62">
        <v>60</v>
      </c>
      <c r="B62" t="s">
        <v>1431</v>
      </c>
      <c r="C62" t="str">
        <f t="shared" si="0"/>
        <v>INSERT INTO `rep_txt` VALUES (60, 'soixante');</v>
      </c>
    </row>
    <row r="63" spans="1:3" x14ac:dyDescent="0.35">
      <c r="A63">
        <v>61</v>
      </c>
      <c r="B63" t="s">
        <v>1432</v>
      </c>
      <c r="C63" t="str">
        <f t="shared" si="0"/>
        <v>INSERT INTO `rep_txt` VALUES (61, 'soixante-un');</v>
      </c>
    </row>
    <row r="64" spans="1:3" x14ac:dyDescent="0.35">
      <c r="A64">
        <v>62</v>
      </c>
      <c r="B64" t="s">
        <v>1433</v>
      </c>
      <c r="C64" t="str">
        <f t="shared" si="0"/>
        <v>INSERT INTO `rep_txt` VALUES (62, 'soixante-deux');</v>
      </c>
    </row>
    <row r="65" spans="1:3" x14ac:dyDescent="0.35">
      <c r="A65">
        <v>63</v>
      </c>
      <c r="B65" t="s">
        <v>1434</v>
      </c>
      <c r="C65" t="str">
        <f t="shared" si="0"/>
        <v>INSERT INTO `rep_txt` VALUES (63, 'soixante-trois');</v>
      </c>
    </row>
    <row r="66" spans="1:3" x14ac:dyDescent="0.35">
      <c r="A66">
        <v>64</v>
      </c>
      <c r="B66" t="s">
        <v>1435</v>
      </c>
      <c r="C66" t="str">
        <f t="shared" ref="C66:C129" si="1">CONCATENATE("INSERT INTO `rep_txt` VALUES (",A66,", '",SUBSTITUTE(B66,"'","''"),"');")</f>
        <v>INSERT INTO `rep_txt` VALUES (64, 'soixante-quatre');</v>
      </c>
    </row>
    <row r="67" spans="1:3" x14ac:dyDescent="0.35">
      <c r="A67">
        <v>65</v>
      </c>
      <c r="B67" t="s">
        <v>1436</v>
      </c>
      <c r="C67" t="str">
        <f t="shared" si="1"/>
        <v>INSERT INTO `rep_txt` VALUES (65, 'soixante-cinq');</v>
      </c>
    </row>
    <row r="68" spans="1:3" x14ac:dyDescent="0.35">
      <c r="A68">
        <v>66</v>
      </c>
      <c r="B68" t="s">
        <v>1437</v>
      </c>
      <c r="C68" t="str">
        <f t="shared" si="1"/>
        <v>INSERT INTO `rep_txt` VALUES (66, 'soixante-six');</v>
      </c>
    </row>
    <row r="69" spans="1:3" x14ac:dyDescent="0.35">
      <c r="A69">
        <v>67</v>
      </c>
      <c r="B69" t="s">
        <v>1438</v>
      </c>
      <c r="C69" t="str">
        <f t="shared" si="1"/>
        <v>INSERT INTO `rep_txt` VALUES (67, 'soixante-sept');</v>
      </c>
    </row>
    <row r="70" spans="1:3" x14ac:dyDescent="0.35">
      <c r="A70">
        <v>68</v>
      </c>
      <c r="B70" t="s">
        <v>1439</v>
      </c>
      <c r="C70" t="str">
        <f t="shared" si="1"/>
        <v>INSERT INTO `rep_txt` VALUES (68, 'soixante-huit');</v>
      </c>
    </row>
    <row r="71" spans="1:3" x14ac:dyDescent="0.35">
      <c r="A71">
        <v>69</v>
      </c>
      <c r="B71" t="s">
        <v>1440</v>
      </c>
      <c r="C71" t="str">
        <f t="shared" si="1"/>
        <v>INSERT INTO `rep_txt` VALUES (69, 'soixante-neuf');</v>
      </c>
    </row>
    <row r="72" spans="1:3" x14ac:dyDescent="0.35">
      <c r="A72">
        <v>70</v>
      </c>
      <c r="B72" t="s">
        <v>1441</v>
      </c>
      <c r="C72" t="str">
        <f t="shared" si="1"/>
        <v>INSERT INTO `rep_txt` VALUES (70, 'soixante-dix');</v>
      </c>
    </row>
    <row r="73" spans="1:3" x14ac:dyDescent="0.35">
      <c r="A73">
        <v>71</v>
      </c>
      <c r="B73" t="s">
        <v>1442</v>
      </c>
      <c r="C73" t="str">
        <f t="shared" si="1"/>
        <v>INSERT INTO `rep_txt` VALUES (71, 'soixante-onze');</v>
      </c>
    </row>
    <row r="74" spans="1:3" x14ac:dyDescent="0.35">
      <c r="A74">
        <v>72</v>
      </c>
      <c r="B74" t="s">
        <v>1443</v>
      </c>
      <c r="C74" t="str">
        <f t="shared" si="1"/>
        <v>INSERT INTO `rep_txt` VALUES (72, 'soixante-douze');</v>
      </c>
    </row>
    <row r="75" spans="1:3" x14ac:dyDescent="0.35">
      <c r="A75">
        <v>73</v>
      </c>
      <c r="B75" t="s">
        <v>1444</v>
      </c>
      <c r="C75" t="str">
        <f t="shared" si="1"/>
        <v>INSERT INTO `rep_txt` VALUES (73, 'soixante-treize');</v>
      </c>
    </row>
    <row r="76" spans="1:3" x14ac:dyDescent="0.35">
      <c r="A76">
        <v>74</v>
      </c>
      <c r="B76" t="s">
        <v>1445</v>
      </c>
      <c r="C76" t="str">
        <f t="shared" si="1"/>
        <v>INSERT INTO `rep_txt` VALUES (74, 'soixante-quatorze');</v>
      </c>
    </row>
    <row r="77" spans="1:3" x14ac:dyDescent="0.35">
      <c r="A77">
        <v>75</v>
      </c>
      <c r="B77" t="s">
        <v>1446</v>
      </c>
      <c r="C77" t="str">
        <f t="shared" si="1"/>
        <v>INSERT INTO `rep_txt` VALUES (75, 'soixante-quinze');</v>
      </c>
    </row>
    <row r="78" spans="1:3" x14ac:dyDescent="0.35">
      <c r="A78">
        <v>76</v>
      </c>
      <c r="B78" t="s">
        <v>1447</v>
      </c>
      <c r="C78" t="str">
        <f t="shared" si="1"/>
        <v>INSERT INTO `rep_txt` VALUES (76, 'soixante-seize');</v>
      </c>
    </row>
    <row r="79" spans="1:3" x14ac:dyDescent="0.35">
      <c r="A79">
        <v>77</v>
      </c>
      <c r="B79" t="s">
        <v>1448</v>
      </c>
      <c r="C79" t="str">
        <f t="shared" si="1"/>
        <v>INSERT INTO `rep_txt` VALUES (77, 'soixante-dix-sept');</v>
      </c>
    </row>
    <row r="80" spans="1:3" x14ac:dyDescent="0.35">
      <c r="A80">
        <v>78</v>
      </c>
      <c r="B80" t="s">
        <v>1449</v>
      </c>
      <c r="C80" t="str">
        <f t="shared" si="1"/>
        <v>INSERT INTO `rep_txt` VALUES (78, 'soixante-dix-huit');</v>
      </c>
    </row>
    <row r="81" spans="1:3" x14ac:dyDescent="0.35">
      <c r="A81">
        <v>79</v>
      </c>
      <c r="B81" t="s">
        <v>1450</v>
      </c>
      <c r="C81" t="str">
        <f t="shared" si="1"/>
        <v>INSERT INTO `rep_txt` VALUES (79, 'soixante-dix-neuf');</v>
      </c>
    </row>
    <row r="82" spans="1:3" x14ac:dyDescent="0.35">
      <c r="A82">
        <v>80</v>
      </c>
      <c r="B82" t="s">
        <v>1451</v>
      </c>
      <c r="C82" t="str">
        <f t="shared" si="1"/>
        <v>INSERT INTO `rep_txt` VALUES (80, 'quatre-vingt');</v>
      </c>
    </row>
    <row r="83" spans="1:3" x14ac:dyDescent="0.35">
      <c r="A83">
        <v>81</v>
      </c>
      <c r="B83" t="s">
        <v>1452</v>
      </c>
      <c r="C83" t="str">
        <f t="shared" si="1"/>
        <v>INSERT INTO `rep_txt` VALUES (81, 'quatre-vingt-un');</v>
      </c>
    </row>
    <row r="84" spans="1:3" x14ac:dyDescent="0.35">
      <c r="A84">
        <v>82</v>
      </c>
      <c r="B84" t="s">
        <v>1453</v>
      </c>
      <c r="C84" t="str">
        <f t="shared" si="1"/>
        <v>INSERT INTO `rep_txt` VALUES (82, 'quatre-vingt-deux');</v>
      </c>
    </row>
    <row r="85" spans="1:3" x14ac:dyDescent="0.35">
      <c r="A85">
        <v>83</v>
      </c>
      <c r="B85" t="s">
        <v>1454</v>
      </c>
      <c r="C85" t="str">
        <f t="shared" si="1"/>
        <v>INSERT INTO `rep_txt` VALUES (83, 'quatre-vingt-trois');</v>
      </c>
    </row>
    <row r="86" spans="1:3" x14ac:dyDescent="0.35">
      <c r="A86">
        <v>84</v>
      </c>
      <c r="B86" t="s">
        <v>1455</v>
      </c>
      <c r="C86" t="str">
        <f t="shared" si="1"/>
        <v>INSERT INTO `rep_txt` VALUES (84, 'quatre-vingt-quatre');</v>
      </c>
    </row>
    <row r="87" spans="1:3" x14ac:dyDescent="0.35">
      <c r="A87">
        <v>85</v>
      </c>
      <c r="B87" t="s">
        <v>1456</v>
      </c>
      <c r="C87" t="str">
        <f t="shared" si="1"/>
        <v>INSERT INTO `rep_txt` VALUES (85, 'quatre-vingt-cinq');</v>
      </c>
    </row>
    <row r="88" spans="1:3" x14ac:dyDescent="0.35">
      <c r="A88">
        <v>86</v>
      </c>
      <c r="B88" t="s">
        <v>1457</v>
      </c>
      <c r="C88" t="str">
        <f t="shared" si="1"/>
        <v>INSERT INTO `rep_txt` VALUES (86, 'quatre-vingt-six');</v>
      </c>
    </row>
    <row r="89" spans="1:3" x14ac:dyDescent="0.35">
      <c r="A89">
        <v>87</v>
      </c>
      <c r="B89" t="s">
        <v>1458</v>
      </c>
      <c r="C89" t="str">
        <f t="shared" si="1"/>
        <v>INSERT INTO `rep_txt` VALUES (87, 'quatre-vingt-sept');</v>
      </c>
    </row>
    <row r="90" spans="1:3" x14ac:dyDescent="0.35">
      <c r="A90">
        <v>88</v>
      </c>
      <c r="B90" t="s">
        <v>1459</v>
      </c>
      <c r="C90" t="str">
        <f t="shared" si="1"/>
        <v>INSERT INTO `rep_txt` VALUES (88, 'quatre-vingt-huit');</v>
      </c>
    </row>
    <row r="91" spans="1:3" x14ac:dyDescent="0.35">
      <c r="A91">
        <v>89</v>
      </c>
      <c r="B91" t="s">
        <v>1460</v>
      </c>
      <c r="C91" t="str">
        <f t="shared" si="1"/>
        <v>INSERT INTO `rep_txt` VALUES (89, 'quatre-vingt-neuf');</v>
      </c>
    </row>
    <row r="92" spans="1:3" x14ac:dyDescent="0.35">
      <c r="A92">
        <v>90</v>
      </c>
      <c r="B92" t="s">
        <v>1461</v>
      </c>
      <c r="C92" t="str">
        <f t="shared" si="1"/>
        <v>INSERT INTO `rep_txt` VALUES (90, 'quatre-vingt-dix');</v>
      </c>
    </row>
    <row r="93" spans="1:3" x14ac:dyDescent="0.35">
      <c r="A93">
        <v>91</v>
      </c>
      <c r="B93" t="s">
        <v>1462</v>
      </c>
      <c r="C93" t="str">
        <f t="shared" si="1"/>
        <v>INSERT INTO `rep_txt` VALUES (91, 'quatre-vingt-onze');</v>
      </c>
    </row>
    <row r="94" spans="1:3" x14ac:dyDescent="0.35">
      <c r="A94">
        <v>92</v>
      </c>
      <c r="B94" t="s">
        <v>1463</v>
      </c>
      <c r="C94" t="str">
        <f t="shared" si="1"/>
        <v>INSERT INTO `rep_txt` VALUES (92, 'quatre-vingt-douze');</v>
      </c>
    </row>
    <row r="95" spans="1:3" x14ac:dyDescent="0.35">
      <c r="A95">
        <v>93</v>
      </c>
      <c r="B95" t="s">
        <v>1464</v>
      </c>
      <c r="C95" t="str">
        <f t="shared" si="1"/>
        <v>INSERT INTO `rep_txt` VALUES (93, 'quatre-vingt-treize');</v>
      </c>
    </row>
    <row r="96" spans="1:3" x14ac:dyDescent="0.35">
      <c r="A96">
        <v>94</v>
      </c>
      <c r="B96" t="s">
        <v>1465</v>
      </c>
      <c r="C96" t="str">
        <f t="shared" si="1"/>
        <v>INSERT INTO `rep_txt` VALUES (94, 'quatre-vingt-quatorze');</v>
      </c>
    </row>
    <row r="97" spans="1:3" x14ac:dyDescent="0.35">
      <c r="A97">
        <v>95</v>
      </c>
      <c r="B97" t="s">
        <v>1466</v>
      </c>
      <c r="C97" t="str">
        <f t="shared" si="1"/>
        <v>INSERT INTO `rep_txt` VALUES (95, 'quatre-vingt-quinze');</v>
      </c>
    </row>
    <row r="98" spans="1:3" x14ac:dyDescent="0.35">
      <c r="A98">
        <v>96</v>
      </c>
      <c r="B98" t="s">
        <v>1467</v>
      </c>
      <c r="C98" t="str">
        <f t="shared" si="1"/>
        <v>INSERT INTO `rep_txt` VALUES (96, 'quatre-vingt-seize');</v>
      </c>
    </row>
    <row r="99" spans="1:3" x14ac:dyDescent="0.35">
      <c r="A99">
        <v>97</v>
      </c>
      <c r="B99" t="s">
        <v>1468</v>
      </c>
      <c r="C99" t="str">
        <f t="shared" si="1"/>
        <v>INSERT INTO `rep_txt` VALUES (97, 'quatre-vingt-dix-sept');</v>
      </c>
    </row>
    <row r="100" spans="1:3" x14ac:dyDescent="0.35">
      <c r="A100">
        <v>98</v>
      </c>
      <c r="B100" t="s">
        <v>1469</v>
      </c>
      <c r="C100" t="str">
        <f t="shared" si="1"/>
        <v>INSERT INTO `rep_txt` VALUES (98, 'quatre-vingt-dix-huit');</v>
      </c>
    </row>
    <row r="101" spans="1:3" x14ac:dyDescent="0.35">
      <c r="A101">
        <v>99</v>
      </c>
      <c r="B101" t="s">
        <v>1470</v>
      </c>
      <c r="C101" t="str">
        <f t="shared" si="1"/>
        <v>INSERT INTO `rep_txt` VALUES (99, 'quatre-vingt-dix-neuf');</v>
      </c>
    </row>
    <row r="102" spans="1:3" x14ac:dyDescent="0.35">
      <c r="A102">
        <v>100</v>
      </c>
      <c r="B102" t="s">
        <v>1471</v>
      </c>
      <c r="C102" t="str">
        <f t="shared" si="1"/>
        <v>INSERT INTO `rep_txt` VALUES (100, 'cent');</v>
      </c>
    </row>
    <row r="103" spans="1:3" x14ac:dyDescent="0.35">
      <c r="A103">
        <v>101</v>
      </c>
      <c r="B103" t="s">
        <v>1472</v>
      </c>
      <c r="C103" t="str">
        <f t="shared" si="1"/>
        <v>INSERT INTO `rep_txt` VALUES (101, 'cent un');</v>
      </c>
    </row>
    <row r="104" spans="1:3" x14ac:dyDescent="0.35">
      <c r="A104">
        <v>102</v>
      </c>
      <c r="B104" t="s">
        <v>1473</v>
      </c>
      <c r="C104" t="str">
        <f t="shared" si="1"/>
        <v>INSERT INTO `rep_txt` VALUES (102, 'cent deux');</v>
      </c>
    </row>
    <row r="105" spans="1:3" x14ac:dyDescent="0.35">
      <c r="A105">
        <v>103</v>
      </c>
      <c r="B105" t="s">
        <v>1474</v>
      </c>
      <c r="C105" t="str">
        <f t="shared" si="1"/>
        <v>INSERT INTO `rep_txt` VALUES (103, 'cent trois');</v>
      </c>
    </row>
    <row r="106" spans="1:3" x14ac:dyDescent="0.35">
      <c r="A106">
        <v>104</v>
      </c>
      <c r="B106" t="s">
        <v>1475</v>
      </c>
      <c r="C106" t="str">
        <f t="shared" si="1"/>
        <v>INSERT INTO `rep_txt` VALUES (104, 'cent quatre');</v>
      </c>
    </row>
    <row r="107" spans="1:3" x14ac:dyDescent="0.35">
      <c r="A107">
        <v>105</v>
      </c>
      <c r="B107" t="s">
        <v>1476</v>
      </c>
      <c r="C107" t="str">
        <f t="shared" si="1"/>
        <v>INSERT INTO `rep_txt` VALUES (105, 'cent cinq');</v>
      </c>
    </row>
    <row r="108" spans="1:3" x14ac:dyDescent="0.35">
      <c r="A108">
        <v>106</v>
      </c>
      <c r="B108" t="s">
        <v>1477</v>
      </c>
      <c r="C108" t="str">
        <f t="shared" si="1"/>
        <v>INSERT INTO `rep_txt` VALUES (106, 'cent six');</v>
      </c>
    </row>
    <row r="109" spans="1:3" x14ac:dyDescent="0.35">
      <c r="A109">
        <v>107</v>
      </c>
      <c r="B109" t="s">
        <v>1478</v>
      </c>
      <c r="C109" t="str">
        <f t="shared" si="1"/>
        <v>INSERT INTO `rep_txt` VALUES (107, 'cent sept');</v>
      </c>
    </row>
    <row r="110" spans="1:3" x14ac:dyDescent="0.35">
      <c r="A110">
        <v>108</v>
      </c>
      <c r="B110" t="s">
        <v>1479</v>
      </c>
      <c r="C110" t="str">
        <f t="shared" si="1"/>
        <v>INSERT INTO `rep_txt` VALUES (108, 'cent huit');</v>
      </c>
    </row>
    <row r="111" spans="1:3" x14ac:dyDescent="0.35">
      <c r="A111">
        <v>109</v>
      </c>
      <c r="B111" t="s">
        <v>1480</v>
      </c>
      <c r="C111" t="str">
        <f t="shared" si="1"/>
        <v>INSERT INTO `rep_txt` VALUES (109, 'cent neuf');</v>
      </c>
    </row>
    <row r="112" spans="1:3" x14ac:dyDescent="0.35">
      <c r="A112">
        <v>110</v>
      </c>
      <c r="B112" t="s">
        <v>1481</v>
      </c>
      <c r="C112" t="str">
        <f t="shared" si="1"/>
        <v>INSERT INTO `rep_txt` VALUES (110, 'cent dix');</v>
      </c>
    </row>
    <row r="113" spans="1:3" x14ac:dyDescent="0.35">
      <c r="A113">
        <v>111</v>
      </c>
      <c r="B113" t="s">
        <v>1482</v>
      </c>
      <c r="C113" t="str">
        <f t="shared" si="1"/>
        <v>INSERT INTO `rep_txt` VALUES (111, 'cent onze');</v>
      </c>
    </row>
    <row r="114" spans="1:3" x14ac:dyDescent="0.35">
      <c r="A114">
        <v>112</v>
      </c>
      <c r="B114" t="s">
        <v>1483</v>
      </c>
      <c r="C114" t="str">
        <f t="shared" si="1"/>
        <v>INSERT INTO `rep_txt` VALUES (112, 'cent douze');</v>
      </c>
    </row>
    <row r="115" spans="1:3" x14ac:dyDescent="0.35">
      <c r="A115">
        <v>113</v>
      </c>
      <c r="B115" t="s">
        <v>1484</v>
      </c>
      <c r="C115" t="str">
        <f t="shared" si="1"/>
        <v>INSERT INTO `rep_txt` VALUES (113, 'cent treize');</v>
      </c>
    </row>
    <row r="116" spans="1:3" x14ac:dyDescent="0.35">
      <c r="A116">
        <v>114</v>
      </c>
      <c r="B116" t="s">
        <v>1485</v>
      </c>
      <c r="C116" t="str">
        <f t="shared" si="1"/>
        <v>INSERT INTO `rep_txt` VALUES (114, 'cent quatorze');</v>
      </c>
    </row>
    <row r="117" spans="1:3" x14ac:dyDescent="0.35">
      <c r="A117">
        <v>115</v>
      </c>
      <c r="B117" t="s">
        <v>1486</v>
      </c>
      <c r="C117" t="str">
        <f t="shared" si="1"/>
        <v>INSERT INTO `rep_txt` VALUES (115, 'cent quinze');</v>
      </c>
    </row>
    <row r="118" spans="1:3" x14ac:dyDescent="0.35">
      <c r="A118">
        <v>116</v>
      </c>
      <c r="B118" t="s">
        <v>1487</v>
      </c>
      <c r="C118" t="str">
        <f t="shared" si="1"/>
        <v>INSERT INTO `rep_txt` VALUES (116, 'cent seize');</v>
      </c>
    </row>
    <row r="119" spans="1:3" x14ac:dyDescent="0.35">
      <c r="A119">
        <v>117</v>
      </c>
      <c r="B119" t="s">
        <v>1488</v>
      </c>
      <c r="C119" t="str">
        <f t="shared" si="1"/>
        <v>INSERT INTO `rep_txt` VALUES (117, 'cent dix-sept');</v>
      </c>
    </row>
    <row r="120" spans="1:3" x14ac:dyDescent="0.35">
      <c r="A120">
        <v>118</v>
      </c>
      <c r="B120" t="s">
        <v>1489</v>
      </c>
      <c r="C120" t="str">
        <f t="shared" si="1"/>
        <v>INSERT INTO `rep_txt` VALUES (118, 'cent dix-huit');</v>
      </c>
    </row>
    <row r="121" spans="1:3" x14ac:dyDescent="0.35">
      <c r="A121">
        <v>119</v>
      </c>
      <c r="B121" t="s">
        <v>1490</v>
      </c>
      <c r="C121" t="str">
        <f t="shared" si="1"/>
        <v>INSERT INTO `rep_txt` VALUES (119, 'cent dix-neuf');</v>
      </c>
    </row>
    <row r="122" spans="1:3" x14ac:dyDescent="0.35">
      <c r="A122">
        <v>120</v>
      </c>
      <c r="B122" t="s">
        <v>1491</v>
      </c>
      <c r="C122" t="str">
        <f t="shared" si="1"/>
        <v>INSERT INTO `rep_txt` VALUES (120, 'cent vingt');</v>
      </c>
    </row>
    <row r="123" spans="1:3" x14ac:dyDescent="0.35">
      <c r="A123">
        <v>121</v>
      </c>
      <c r="B123" t="s">
        <v>1492</v>
      </c>
      <c r="C123" t="str">
        <f t="shared" si="1"/>
        <v>INSERT INTO `rep_txt` VALUES (121, 'cent vingt-un');</v>
      </c>
    </row>
    <row r="124" spans="1:3" x14ac:dyDescent="0.35">
      <c r="A124">
        <v>122</v>
      </c>
      <c r="B124" t="s">
        <v>1493</v>
      </c>
      <c r="C124" t="str">
        <f t="shared" si="1"/>
        <v>INSERT INTO `rep_txt` VALUES (122, 'cent vingt-deux');</v>
      </c>
    </row>
    <row r="125" spans="1:3" x14ac:dyDescent="0.35">
      <c r="A125">
        <v>123</v>
      </c>
      <c r="B125" t="s">
        <v>1494</v>
      </c>
      <c r="C125" t="str">
        <f t="shared" si="1"/>
        <v>INSERT INTO `rep_txt` VALUES (123, 'cent vingt-trois');</v>
      </c>
    </row>
    <row r="126" spans="1:3" x14ac:dyDescent="0.35">
      <c r="A126">
        <v>124</v>
      </c>
      <c r="B126" t="s">
        <v>1495</v>
      </c>
      <c r="C126" t="str">
        <f t="shared" si="1"/>
        <v>INSERT INTO `rep_txt` VALUES (124, 'cent vingt-quatre');</v>
      </c>
    </row>
    <row r="127" spans="1:3" x14ac:dyDescent="0.35">
      <c r="A127">
        <v>125</v>
      </c>
      <c r="B127" t="s">
        <v>1496</v>
      </c>
      <c r="C127" t="str">
        <f t="shared" si="1"/>
        <v>INSERT INTO `rep_txt` VALUES (125, 'cent vingt-cinq');</v>
      </c>
    </row>
    <row r="128" spans="1:3" x14ac:dyDescent="0.35">
      <c r="A128">
        <v>126</v>
      </c>
      <c r="B128" t="s">
        <v>1497</v>
      </c>
      <c r="C128" t="str">
        <f t="shared" si="1"/>
        <v>INSERT INTO `rep_txt` VALUES (126, 'cent vingt-six');</v>
      </c>
    </row>
    <row r="129" spans="1:3" x14ac:dyDescent="0.35">
      <c r="A129">
        <v>127</v>
      </c>
      <c r="B129" t="s">
        <v>1498</v>
      </c>
      <c r="C129" t="str">
        <f t="shared" si="1"/>
        <v>INSERT INTO `rep_txt` VALUES (127, 'cent vingt-sept');</v>
      </c>
    </row>
    <row r="130" spans="1:3" x14ac:dyDescent="0.35">
      <c r="A130">
        <v>128</v>
      </c>
      <c r="B130" t="s">
        <v>1499</v>
      </c>
      <c r="C130" t="str">
        <f t="shared" ref="C130:C193" si="2">CONCATENATE("INSERT INTO `rep_txt` VALUES (",A130,", '",SUBSTITUTE(B130,"'","''"),"');")</f>
        <v>INSERT INTO `rep_txt` VALUES (128, 'cent vingt-huit');</v>
      </c>
    </row>
    <row r="131" spans="1:3" x14ac:dyDescent="0.35">
      <c r="A131">
        <v>129</v>
      </c>
      <c r="B131" t="s">
        <v>1500</v>
      </c>
      <c r="C131" t="str">
        <f t="shared" si="2"/>
        <v>INSERT INTO `rep_txt` VALUES (129, 'cent vingt-neuf');</v>
      </c>
    </row>
    <row r="132" spans="1:3" x14ac:dyDescent="0.35">
      <c r="A132">
        <v>130</v>
      </c>
      <c r="B132" t="s">
        <v>1501</v>
      </c>
      <c r="C132" t="str">
        <f t="shared" si="2"/>
        <v>INSERT INTO `rep_txt` VALUES (130, 'cent trente');</v>
      </c>
    </row>
    <row r="133" spans="1:3" x14ac:dyDescent="0.35">
      <c r="A133">
        <v>131</v>
      </c>
      <c r="B133" t="s">
        <v>1502</v>
      </c>
      <c r="C133" t="str">
        <f t="shared" si="2"/>
        <v>INSERT INTO `rep_txt` VALUES (131, 'cent trente-un');</v>
      </c>
    </row>
    <row r="134" spans="1:3" x14ac:dyDescent="0.35">
      <c r="A134">
        <v>132</v>
      </c>
      <c r="B134" t="s">
        <v>1503</v>
      </c>
      <c r="C134" t="str">
        <f t="shared" si="2"/>
        <v>INSERT INTO `rep_txt` VALUES (132, 'cent trente-deux');</v>
      </c>
    </row>
    <row r="135" spans="1:3" x14ac:dyDescent="0.35">
      <c r="A135">
        <v>133</v>
      </c>
      <c r="B135" t="s">
        <v>1504</v>
      </c>
      <c r="C135" t="str">
        <f t="shared" si="2"/>
        <v>INSERT INTO `rep_txt` VALUES (133, 'cent trente-trois');</v>
      </c>
    </row>
    <row r="136" spans="1:3" x14ac:dyDescent="0.35">
      <c r="A136">
        <v>134</v>
      </c>
      <c r="B136" t="s">
        <v>1505</v>
      </c>
      <c r="C136" t="str">
        <f t="shared" si="2"/>
        <v>INSERT INTO `rep_txt` VALUES (134, 'cent trente-quatre');</v>
      </c>
    </row>
    <row r="137" spans="1:3" x14ac:dyDescent="0.35">
      <c r="A137">
        <v>135</v>
      </c>
      <c r="B137" t="s">
        <v>1506</v>
      </c>
      <c r="C137" t="str">
        <f t="shared" si="2"/>
        <v>INSERT INTO `rep_txt` VALUES (135, 'cent trente-cinq');</v>
      </c>
    </row>
    <row r="138" spans="1:3" x14ac:dyDescent="0.35">
      <c r="A138">
        <v>136</v>
      </c>
      <c r="B138" t="s">
        <v>1507</v>
      </c>
      <c r="C138" t="str">
        <f t="shared" si="2"/>
        <v>INSERT INTO `rep_txt` VALUES (136, 'cent trente-six');</v>
      </c>
    </row>
    <row r="139" spans="1:3" x14ac:dyDescent="0.35">
      <c r="A139">
        <v>137</v>
      </c>
      <c r="B139" t="s">
        <v>1508</v>
      </c>
      <c r="C139" t="str">
        <f t="shared" si="2"/>
        <v>INSERT INTO `rep_txt` VALUES (137, 'cent trente-sept');</v>
      </c>
    </row>
    <row r="140" spans="1:3" x14ac:dyDescent="0.35">
      <c r="A140">
        <v>138</v>
      </c>
      <c r="B140" t="s">
        <v>1509</v>
      </c>
      <c r="C140" t="str">
        <f t="shared" si="2"/>
        <v>INSERT INTO `rep_txt` VALUES (138, 'cent trente-huit');</v>
      </c>
    </row>
    <row r="141" spans="1:3" x14ac:dyDescent="0.35">
      <c r="A141">
        <v>139</v>
      </c>
      <c r="B141" t="s">
        <v>1510</v>
      </c>
      <c r="C141" t="str">
        <f t="shared" si="2"/>
        <v>INSERT INTO `rep_txt` VALUES (139, 'cent trente-neuf');</v>
      </c>
    </row>
    <row r="142" spans="1:3" x14ac:dyDescent="0.35">
      <c r="A142">
        <v>140</v>
      </c>
      <c r="B142" t="s">
        <v>1511</v>
      </c>
      <c r="C142" t="str">
        <f t="shared" si="2"/>
        <v>INSERT INTO `rep_txt` VALUES (140, 'cent quarante');</v>
      </c>
    </row>
    <row r="143" spans="1:3" x14ac:dyDescent="0.35">
      <c r="A143">
        <v>141</v>
      </c>
      <c r="B143" t="s">
        <v>1512</v>
      </c>
      <c r="C143" t="str">
        <f t="shared" si="2"/>
        <v>INSERT INTO `rep_txt` VALUES (141, 'cent quarante-un');</v>
      </c>
    </row>
    <row r="144" spans="1:3" x14ac:dyDescent="0.35">
      <c r="A144">
        <v>142</v>
      </c>
      <c r="B144" t="s">
        <v>1513</v>
      </c>
      <c r="C144" t="str">
        <f t="shared" si="2"/>
        <v>INSERT INTO `rep_txt` VALUES (142, 'cent quarante-deux');</v>
      </c>
    </row>
    <row r="145" spans="1:3" x14ac:dyDescent="0.35">
      <c r="A145">
        <v>143</v>
      </c>
      <c r="B145" t="s">
        <v>1514</v>
      </c>
      <c r="C145" t="str">
        <f t="shared" si="2"/>
        <v>INSERT INTO `rep_txt` VALUES (143, 'cent quarante-trois');</v>
      </c>
    </row>
    <row r="146" spans="1:3" x14ac:dyDescent="0.35">
      <c r="A146">
        <v>144</v>
      </c>
      <c r="B146" t="s">
        <v>1515</v>
      </c>
      <c r="C146" t="str">
        <f t="shared" si="2"/>
        <v>INSERT INTO `rep_txt` VALUES (144, 'cent quarante-quatre');</v>
      </c>
    </row>
    <row r="147" spans="1:3" x14ac:dyDescent="0.35">
      <c r="A147">
        <v>145</v>
      </c>
      <c r="B147" t="s">
        <v>1516</v>
      </c>
      <c r="C147" t="str">
        <f t="shared" si="2"/>
        <v>INSERT INTO `rep_txt` VALUES (145, 'cent quarante-cinq');</v>
      </c>
    </row>
    <row r="148" spans="1:3" x14ac:dyDescent="0.35">
      <c r="A148">
        <v>146</v>
      </c>
      <c r="B148" t="s">
        <v>1517</v>
      </c>
      <c r="C148" t="str">
        <f t="shared" si="2"/>
        <v>INSERT INTO `rep_txt` VALUES (146, 'cent quarante-six');</v>
      </c>
    </row>
    <row r="149" spans="1:3" x14ac:dyDescent="0.35">
      <c r="A149">
        <v>147</v>
      </c>
      <c r="B149" t="s">
        <v>1518</v>
      </c>
      <c r="C149" t="str">
        <f t="shared" si="2"/>
        <v>INSERT INTO `rep_txt` VALUES (147, 'cent quarante-sept');</v>
      </c>
    </row>
    <row r="150" spans="1:3" x14ac:dyDescent="0.35">
      <c r="A150">
        <v>148</v>
      </c>
      <c r="B150" t="s">
        <v>1519</v>
      </c>
      <c r="C150" t="str">
        <f t="shared" si="2"/>
        <v>INSERT INTO `rep_txt` VALUES (148, 'cent quarante-huit');</v>
      </c>
    </row>
    <row r="151" spans="1:3" x14ac:dyDescent="0.35">
      <c r="A151">
        <v>149</v>
      </c>
      <c r="B151" t="s">
        <v>1520</v>
      </c>
      <c r="C151" t="str">
        <f t="shared" si="2"/>
        <v>INSERT INTO `rep_txt` VALUES (149, 'cent quarante-neuf');</v>
      </c>
    </row>
    <row r="152" spans="1:3" x14ac:dyDescent="0.35">
      <c r="A152">
        <v>150</v>
      </c>
      <c r="B152" t="s">
        <v>1521</v>
      </c>
      <c r="C152" t="str">
        <f t="shared" si="2"/>
        <v>INSERT INTO `rep_txt` VALUES (150, 'cent cinquante');</v>
      </c>
    </row>
    <row r="153" spans="1:3" x14ac:dyDescent="0.35">
      <c r="A153">
        <v>151</v>
      </c>
      <c r="B153" t="s">
        <v>1522</v>
      </c>
      <c r="C153" t="str">
        <f t="shared" si="2"/>
        <v>INSERT INTO `rep_txt` VALUES (151, 'cent cinquante-un');</v>
      </c>
    </row>
    <row r="154" spans="1:3" x14ac:dyDescent="0.35">
      <c r="A154">
        <v>152</v>
      </c>
      <c r="B154" t="s">
        <v>1523</v>
      </c>
      <c r="C154" t="str">
        <f t="shared" si="2"/>
        <v>INSERT INTO `rep_txt` VALUES (152, 'cent cinquante-deux');</v>
      </c>
    </row>
    <row r="155" spans="1:3" x14ac:dyDescent="0.35">
      <c r="A155">
        <v>153</v>
      </c>
      <c r="B155" t="s">
        <v>1524</v>
      </c>
      <c r="C155" t="str">
        <f t="shared" si="2"/>
        <v>INSERT INTO `rep_txt` VALUES (153, 'cent cinquante-trois');</v>
      </c>
    </row>
    <row r="156" spans="1:3" x14ac:dyDescent="0.35">
      <c r="A156">
        <v>154</v>
      </c>
      <c r="B156" t="s">
        <v>1525</v>
      </c>
      <c r="C156" t="str">
        <f t="shared" si="2"/>
        <v>INSERT INTO `rep_txt` VALUES (154, 'cent cinquante-quatre');</v>
      </c>
    </row>
    <row r="157" spans="1:3" x14ac:dyDescent="0.35">
      <c r="A157">
        <v>155</v>
      </c>
      <c r="B157" t="s">
        <v>1526</v>
      </c>
      <c r="C157" t="str">
        <f t="shared" si="2"/>
        <v>INSERT INTO `rep_txt` VALUES (155, 'cent cinquante-cinq');</v>
      </c>
    </row>
    <row r="158" spans="1:3" x14ac:dyDescent="0.35">
      <c r="A158">
        <v>156</v>
      </c>
      <c r="B158" t="s">
        <v>1527</v>
      </c>
      <c r="C158" t="str">
        <f t="shared" si="2"/>
        <v>INSERT INTO `rep_txt` VALUES (156, 'cent cinquante-six');</v>
      </c>
    </row>
    <row r="159" spans="1:3" x14ac:dyDescent="0.35">
      <c r="A159">
        <v>157</v>
      </c>
      <c r="B159" t="s">
        <v>1528</v>
      </c>
      <c r="C159" t="str">
        <f t="shared" si="2"/>
        <v>INSERT INTO `rep_txt` VALUES (157, 'cent cinquante-sept');</v>
      </c>
    </row>
    <row r="160" spans="1:3" x14ac:dyDescent="0.35">
      <c r="A160">
        <v>158</v>
      </c>
      <c r="B160" t="s">
        <v>1529</v>
      </c>
      <c r="C160" t="str">
        <f t="shared" si="2"/>
        <v>INSERT INTO `rep_txt` VALUES (158, 'cent cinquante-huit');</v>
      </c>
    </row>
    <row r="161" spans="1:3" x14ac:dyDescent="0.35">
      <c r="A161">
        <v>159</v>
      </c>
      <c r="B161" t="s">
        <v>1530</v>
      </c>
      <c r="C161" t="str">
        <f t="shared" si="2"/>
        <v>INSERT INTO `rep_txt` VALUES (159, 'cent cinquante-neuf');</v>
      </c>
    </row>
    <row r="162" spans="1:3" x14ac:dyDescent="0.35">
      <c r="A162">
        <v>160</v>
      </c>
      <c r="B162" t="s">
        <v>1531</v>
      </c>
      <c r="C162" t="str">
        <f t="shared" si="2"/>
        <v>INSERT INTO `rep_txt` VALUES (160, 'cent soixante');</v>
      </c>
    </row>
    <row r="163" spans="1:3" x14ac:dyDescent="0.35">
      <c r="A163">
        <v>161</v>
      </c>
      <c r="B163" t="s">
        <v>1532</v>
      </c>
      <c r="C163" t="str">
        <f t="shared" si="2"/>
        <v>INSERT INTO `rep_txt` VALUES (161, 'cent soixante-un');</v>
      </c>
    </row>
    <row r="164" spans="1:3" x14ac:dyDescent="0.35">
      <c r="A164">
        <v>162</v>
      </c>
      <c r="B164" t="s">
        <v>1533</v>
      </c>
      <c r="C164" t="str">
        <f t="shared" si="2"/>
        <v>INSERT INTO `rep_txt` VALUES (162, 'cent soixante-deux');</v>
      </c>
    </row>
    <row r="165" spans="1:3" x14ac:dyDescent="0.35">
      <c r="A165">
        <v>163</v>
      </c>
      <c r="B165" t="s">
        <v>1534</v>
      </c>
      <c r="C165" t="str">
        <f t="shared" si="2"/>
        <v>INSERT INTO `rep_txt` VALUES (163, 'cent soixante-trois');</v>
      </c>
    </row>
    <row r="166" spans="1:3" x14ac:dyDescent="0.35">
      <c r="A166">
        <v>164</v>
      </c>
      <c r="B166" t="s">
        <v>1535</v>
      </c>
      <c r="C166" t="str">
        <f t="shared" si="2"/>
        <v>INSERT INTO `rep_txt` VALUES (164, 'cent soixante-quatre');</v>
      </c>
    </row>
    <row r="167" spans="1:3" x14ac:dyDescent="0.35">
      <c r="A167">
        <v>165</v>
      </c>
      <c r="B167" t="s">
        <v>1536</v>
      </c>
      <c r="C167" t="str">
        <f t="shared" si="2"/>
        <v>INSERT INTO `rep_txt` VALUES (165, 'cent soixante-cinq');</v>
      </c>
    </row>
    <row r="168" spans="1:3" x14ac:dyDescent="0.35">
      <c r="A168">
        <v>166</v>
      </c>
      <c r="B168" t="s">
        <v>1537</v>
      </c>
      <c r="C168" t="str">
        <f t="shared" si="2"/>
        <v>INSERT INTO `rep_txt` VALUES (166, 'cent soixante-six');</v>
      </c>
    </row>
    <row r="169" spans="1:3" x14ac:dyDescent="0.35">
      <c r="A169">
        <v>167</v>
      </c>
      <c r="B169" t="s">
        <v>1538</v>
      </c>
      <c r="C169" t="str">
        <f t="shared" si="2"/>
        <v>INSERT INTO `rep_txt` VALUES (167, 'cent soixante-sept');</v>
      </c>
    </row>
    <row r="170" spans="1:3" x14ac:dyDescent="0.35">
      <c r="A170">
        <v>168</v>
      </c>
      <c r="B170" t="s">
        <v>1539</v>
      </c>
      <c r="C170" t="str">
        <f t="shared" si="2"/>
        <v>INSERT INTO `rep_txt` VALUES (168, 'cent soixante-huit');</v>
      </c>
    </row>
    <row r="171" spans="1:3" x14ac:dyDescent="0.35">
      <c r="A171">
        <v>169</v>
      </c>
      <c r="B171" t="s">
        <v>1540</v>
      </c>
      <c r="C171" t="str">
        <f t="shared" si="2"/>
        <v>INSERT INTO `rep_txt` VALUES (169, 'cent soixante-neuf');</v>
      </c>
    </row>
    <row r="172" spans="1:3" x14ac:dyDescent="0.35">
      <c r="A172">
        <v>170</v>
      </c>
      <c r="B172" t="s">
        <v>1541</v>
      </c>
      <c r="C172" t="str">
        <f t="shared" si="2"/>
        <v>INSERT INTO `rep_txt` VALUES (170, 'cent soixante-dix');</v>
      </c>
    </row>
    <row r="173" spans="1:3" x14ac:dyDescent="0.35">
      <c r="A173">
        <v>171</v>
      </c>
      <c r="B173" t="s">
        <v>1542</v>
      </c>
      <c r="C173" t="str">
        <f t="shared" si="2"/>
        <v>INSERT INTO `rep_txt` VALUES (171, 'cent soixante-onze');</v>
      </c>
    </row>
    <row r="174" spans="1:3" x14ac:dyDescent="0.35">
      <c r="A174">
        <v>172</v>
      </c>
      <c r="B174" t="s">
        <v>1543</v>
      </c>
      <c r="C174" t="str">
        <f t="shared" si="2"/>
        <v>INSERT INTO `rep_txt` VALUES (172, 'cent soixante-douze');</v>
      </c>
    </row>
    <row r="175" spans="1:3" x14ac:dyDescent="0.35">
      <c r="A175">
        <v>173</v>
      </c>
      <c r="B175" t="s">
        <v>1544</v>
      </c>
      <c r="C175" t="str">
        <f t="shared" si="2"/>
        <v>INSERT INTO `rep_txt` VALUES (173, 'cent soixante-treize');</v>
      </c>
    </row>
    <row r="176" spans="1:3" x14ac:dyDescent="0.35">
      <c r="A176">
        <v>174</v>
      </c>
      <c r="B176" t="s">
        <v>1545</v>
      </c>
      <c r="C176" t="str">
        <f t="shared" si="2"/>
        <v>INSERT INTO `rep_txt` VALUES (174, 'cent soixante-quatorze');</v>
      </c>
    </row>
    <row r="177" spans="1:3" x14ac:dyDescent="0.35">
      <c r="A177">
        <v>175</v>
      </c>
      <c r="B177" t="s">
        <v>1546</v>
      </c>
      <c r="C177" t="str">
        <f t="shared" si="2"/>
        <v>INSERT INTO `rep_txt` VALUES (175, 'cent soixante-quinze');</v>
      </c>
    </row>
    <row r="178" spans="1:3" x14ac:dyDescent="0.35">
      <c r="A178">
        <v>176</v>
      </c>
      <c r="B178" t="s">
        <v>1547</v>
      </c>
      <c r="C178" t="str">
        <f t="shared" si="2"/>
        <v>INSERT INTO `rep_txt` VALUES (176, 'cent soixante-seize');</v>
      </c>
    </row>
    <row r="179" spans="1:3" x14ac:dyDescent="0.35">
      <c r="A179">
        <v>177</v>
      </c>
      <c r="B179" t="s">
        <v>1548</v>
      </c>
      <c r="C179" t="str">
        <f t="shared" si="2"/>
        <v>INSERT INTO `rep_txt` VALUES (177, 'cent soixante-dix-sept');</v>
      </c>
    </row>
    <row r="180" spans="1:3" x14ac:dyDescent="0.35">
      <c r="A180">
        <v>178</v>
      </c>
      <c r="B180" t="s">
        <v>1549</v>
      </c>
      <c r="C180" t="str">
        <f t="shared" si="2"/>
        <v>INSERT INTO `rep_txt` VALUES (178, 'cent soixante-dix-huit');</v>
      </c>
    </row>
    <row r="181" spans="1:3" x14ac:dyDescent="0.35">
      <c r="A181">
        <v>179</v>
      </c>
      <c r="B181" t="s">
        <v>1550</v>
      </c>
      <c r="C181" t="str">
        <f t="shared" si="2"/>
        <v>INSERT INTO `rep_txt` VALUES (179, 'cent soixante-dix-neuf');</v>
      </c>
    </row>
    <row r="182" spans="1:3" x14ac:dyDescent="0.35">
      <c r="A182">
        <v>180</v>
      </c>
      <c r="B182" t="s">
        <v>1551</v>
      </c>
      <c r="C182" t="str">
        <f t="shared" si="2"/>
        <v>INSERT INTO `rep_txt` VALUES (180, 'cent quatre-vingt');</v>
      </c>
    </row>
    <row r="183" spans="1:3" x14ac:dyDescent="0.35">
      <c r="A183">
        <v>181</v>
      </c>
      <c r="B183" t="s">
        <v>1552</v>
      </c>
      <c r="C183" t="str">
        <f t="shared" si="2"/>
        <v>INSERT INTO `rep_txt` VALUES (181, 'cent quatre-vingt-un');</v>
      </c>
    </row>
    <row r="184" spans="1:3" x14ac:dyDescent="0.35">
      <c r="A184">
        <v>182</v>
      </c>
      <c r="B184" t="s">
        <v>1553</v>
      </c>
      <c r="C184" t="str">
        <f t="shared" si="2"/>
        <v>INSERT INTO `rep_txt` VALUES (182, 'cent quatre-vingt-deux');</v>
      </c>
    </row>
    <row r="185" spans="1:3" x14ac:dyDescent="0.35">
      <c r="A185">
        <v>183</v>
      </c>
      <c r="B185" t="s">
        <v>1554</v>
      </c>
      <c r="C185" t="str">
        <f t="shared" si="2"/>
        <v>INSERT INTO `rep_txt` VALUES (183, 'cent quatre-vingt-trois');</v>
      </c>
    </row>
    <row r="186" spans="1:3" x14ac:dyDescent="0.35">
      <c r="A186">
        <v>184</v>
      </c>
      <c r="B186" t="s">
        <v>1555</v>
      </c>
      <c r="C186" t="str">
        <f t="shared" si="2"/>
        <v>INSERT INTO `rep_txt` VALUES (184, 'cent quatre-vingt-quatre');</v>
      </c>
    </row>
    <row r="187" spans="1:3" x14ac:dyDescent="0.35">
      <c r="A187">
        <v>185</v>
      </c>
      <c r="B187" t="s">
        <v>1556</v>
      </c>
      <c r="C187" t="str">
        <f t="shared" si="2"/>
        <v>INSERT INTO `rep_txt` VALUES (185, 'cent quatre-vingt-cinq');</v>
      </c>
    </row>
    <row r="188" spans="1:3" x14ac:dyDescent="0.35">
      <c r="A188">
        <v>186</v>
      </c>
      <c r="B188" t="s">
        <v>1557</v>
      </c>
      <c r="C188" t="str">
        <f t="shared" si="2"/>
        <v>INSERT INTO `rep_txt` VALUES (186, 'cent quatre-vingt-six');</v>
      </c>
    </row>
    <row r="189" spans="1:3" x14ac:dyDescent="0.35">
      <c r="A189">
        <v>187</v>
      </c>
      <c r="B189" t="s">
        <v>1558</v>
      </c>
      <c r="C189" t="str">
        <f t="shared" si="2"/>
        <v>INSERT INTO `rep_txt` VALUES (187, 'cent quatre-vingt-sept');</v>
      </c>
    </row>
    <row r="190" spans="1:3" x14ac:dyDescent="0.35">
      <c r="A190">
        <v>188</v>
      </c>
      <c r="B190" t="s">
        <v>1559</v>
      </c>
      <c r="C190" t="str">
        <f t="shared" si="2"/>
        <v>INSERT INTO `rep_txt` VALUES (188, 'cent quatre-vingt-huit');</v>
      </c>
    </row>
    <row r="191" spans="1:3" x14ac:dyDescent="0.35">
      <c r="A191">
        <v>189</v>
      </c>
      <c r="B191" t="s">
        <v>1560</v>
      </c>
      <c r="C191" t="str">
        <f t="shared" si="2"/>
        <v>INSERT INTO `rep_txt` VALUES (189, 'cent quatre-vingt-neuf');</v>
      </c>
    </row>
    <row r="192" spans="1:3" x14ac:dyDescent="0.35">
      <c r="A192">
        <v>190</v>
      </c>
      <c r="B192" t="s">
        <v>1561</v>
      </c>
      <c r="C192" t="str">
        <f t="shared" si="2"/>
        <v>INSERT INTO `rep_txt` VALUES (190, 'cent quatre-vingt-dix');</v>
      </c>
    </row>
    <row r="193" spans="1:3" x14ac:dyDescent="0.35">
      <c r="A193">
        <v>191</v>
      </c>
      <c r="B193" t="s">
        <v>1562</v>
      </c>
      <c r="C193" t="str">
        <f t="shared" si="2"/>
        <v>INSERT INTO `rep_txt` VALUES (191, 'cent quatre-vingt-onze');</v>
      </c>
    </row>
    <row r="194" spans="1:3" x14ac:dyDescent="0.35">
      <c r="A194">
        <v>192</v>
      </c>
      <c r="B194" t="s">
        <v>1563</v>
      </c>
      <c r="C194" t="str">
        <f t="shared" ref="C194:C257" si="3">CONCATENATE("INSERT INTO `rep_txt` VALUES (",A194,", '",SUBSTITUTE(B194,"'","''"),"');")</f>
        <v>INSERT INTO `rep_txt` VALUES (192, 'cent quatre-vingt-douze');</v>
      </c>
    </row>
    <row r="195" spans="1:3" x14ac:dyDescent="0.35">
      <c r="A195">
        <v>193</v>
      </c>
      <c r="B195" t="s">
        <v>1564</v>
      </c>
      <c r="C195" t="str">
        <f t="shared" si="3"/>
        <v>INSERT INTO `rep_txt` VALUES (193, 'cent quatre-vingt-treize');</v>
      </c>
    </row>
    <row r="196" spans="1:3" x14ac:dyDescent="0.35">
      <c r="A196">
        <v>194</v>
      </c>
      <c r="B196" t="s">
        <v>1565</v>
      </c>
      <c r="C196" t="str">
        <f t="shared" si="3"/>
        <v>INSERT INTO `rep_txt` VALUES (194, 'cent quatre-vingt-quatorze');</v>
      </c>
    </row>
    <row r="197" spans="1:3" x14ac:dyDescent="0.35">
      <c r="A197">
        <v>195</v>
      </c>
      <c r="B197" t="s">
        <v>1566</v>
      </c>
      <c r="C197" t="str">
        <f t="shared" si="3"/>
        <v>INSERT INTO `rep_txt` VALUES (195, 'cent quatre-vingt-quinze');</v>
      </c>
    </row>
    <row r="198" spans="1:3" x14ac:dyDescent="0.35">
      <c r="A198">
        <v>196</v>
      </c>
      <c r="B198" t="s">
        <v>1567</v>
      </c>
      <c r="C198" t="str">
        <f t="shared" si="3"/>
        <v>INSERT INTO `rep_txt` VALUES (196, 'cent quatre-vingt-seize');</v>
      </c>
    </row>
    <row r="199" spans="1:3" x14ac:dyDescent="0.35">
      <c r="A199">
        <v>197</v>
      </c>
      <c r="B199" t="s">
        <v>1568</v>
      </c>
      <c r="C199" t="str">
        <f t="shared" si="3"/>
        <v>INSERT INTO `rep_txt` VALUES (197, 'cent quatre-vingt-dix-sept');</v>
      </c>
    </row>
    <row r="200" spans="1:3" x14ac:dyDescent="0.35">
      <c r="A200">
        <v>198</v>
      </c>
      <c r="B200" t="s">
        <v>1569</v>
      </c>
      <c r="C200" t="str">
        <f t="shared" si="3"/>
        <v>INSERT INTO `rep_txt` VALUES (198, 'cent quatre-vingt-dix-huit');</v>
      </c>
    </row>
    <row r="201" spans="1:3" x14ac:dyDescent="0.35">
      <c r="A201">
        <v>199</v>
      </c>
      <c r="B201" t="s">
        <v>1570</v>
      </c>
      <c r="C201" t="str">
        <f t="shared" si="3"/>
        <v>INSERT INTO `rep_txt` VALUES (199, 'cent quatre-vingt-dix-neuf');</v>
      </c>
    </row>
    <row r="202" spans="1:3" x14ac:dyDescent="0.35">
      <c r="A202">
        <v>200</v>
      </c>
      <c r="B202" t="s">
        <v>1571</v>
      </c>
      <c r="C202" t="str">
        <f t="shared" si="3"/>
        <v>INSERT INTO `rep_txt` VALUES (200, 'deux cents');</v>
      </c>
    </row>
    <row r="203" spans="1:3" x14ac:dyDescent="0.35">
      <c r="A203">
        <v>201</v>
      </c>
      <c r="B203" t="s">
        <v>1572</v>
      </c>
      <c r="C203" t="str">
        <f t="shared" si="3"/>
        <v>INSERT INTO `rep_txt` VALUES (201, 'deux cents un');</v>
      </c>
    </row>
    <row r="204" spans="1:3" x14ac:dyDescent="0.35">
      <c r="A204">
        <v>202</v>
      </c>
      <c r="B204" t="s">
        <v>1573</v>
      </c>
      <c r="C204" t="str">
        <f t="shared" si="3"/>
        <v>INSERT INTO `rep_txt` VALUES (202, 'deux cents deux');</v>
      </c>
    </row>
    <row r="205" spans="1:3" x14ac:dyDescent="0.35">
      <c r="A205">
        <v>203</v>
      </c>
      <c r="B205" t="s">
        <v>1574</v>
      </c>
      <c r="C205" t="str">
        <f t="shared" si="3"/>
        <v>INSERT INTO `rep_txt` VALUES (203, 'deux cents trois');</v>
      </c>
    </row>
    <row r="206" spans="1:3" x14ac:dyDescent="0.35">
      <c r="A206">
        <v>204</v>
      </c>
      <c r="B206" t="s">
        <v>1575</v>
      </c>
      <c r="C206" t="str">
        <f t="shared" si="3"/>
        <v>INSERT INTO `rep_txt` VALUES (204, 'deux cents quatre');</v>
      </c>
    </row>
    <row r="207" spans="1:3" x14ac:dyDescent="0.35">
      <c r="A207">
        <v>205</v>
      </c>
      <c r="B207" t="s">
        <v>1576</v>
      </c>
      <c r="C207" t="str">
        <f t="shared" si="3"/>
        <v>INSERT INTO `rep_txt` VALUES (205, 'deux cents cinq');</v>
      </c>
    </row>
    <row r="208" spans="1:3" x14ac:dyDescent="0.35">
      <c r="A208">
        <v>206</v>
      </c>
      <c r="B208" t="s">
        <v>1577</v>
      </c>
      <c r="C208" t="str">
        <f t="shared" si="3"/>
        <v>INSERT INTO `rep_txt` VALUES (206, 'deux cents six');</v>
      </c>
    </row>
    <row r="209" spans="1:3" x14ac:dyDescent="0.35">
      <c r="A209">
        <v>207</v>
      </c>
      <c r="B209" t="s">
        <v>1578</v>
      </c>
      <c r="C209" t="str">
        <f t="shared" si="3"/>
        <v>INSERT INTO `rep_txt` VALUES (207, 'deux cents sept');</v>
      </c>
    </row>
    <row r="210" spans="1:3" x14ac:dyDescent="0.35">
      <c r="A210">
        <v>208</v>
      </c>
      <c r="B210" t="s">
        <v>1579</v>
      </c>
      <c r="C210" t="str">
        <f t="shared" si="3"/>
        <v>INSERT INTO `rep_txt` VALUES (208, 'deux cents huit');</v>
      </c>
    </row>
    <row r="211" spans="1:3" x14ac:dyDescent="0.35">
      <c r="A211">
        <v>209</v>
      </c>
      <c r="B211" t="s">
        <v>1580</v>
      </c>
      <c r="C211" t="str">
        <f t="shared" si="3"/>
        <v>INSERT INTO `rep_txt` VALUES (209, 'deux cents neuf');</v>
      </c>
    </row>
    <row r="212" spans="1:3" x14ac:dyDescent="0.35">
      <c r="A212">
        <v>210</v>
      </c>
      <c r="B212" t="s">
        <v>1581</v>
      </c>
      <c r="C212" t="str">
        <f t="shared" si="3"/>
        <v>INSERT INTO `rep_txt` VALUES (210, 'deux cents dix');</v>
      </c>
    </row>
    <row r="213" spans="1:3" x14ac:dyDescent="0.35">
      <c r="A213">
        <v>211</v>
      </c>
      <c r="B213" t="s">
        <v>1582</v>
      </c>
      <c r="C213" t="str">
        <f t="shared" si="3"/>
        <v>INSERT INTO `rep_txt` VALUES (211, 'deux cents onze');</v>
      </c>
    </row>
    <row r="214" spans="1:3" x14ac:dyDescent="0.35">
      <c r="A214">
        <v>212</v>
      </c>
      <c r="B214" t="s">
        <v>1583</v>
      </c>
      <c r="C214" t="str">
        <f t="shared" si="3"/>
        <v>INSERT INTO `rep_txt` VALUES (212, 'deux cents douze');</v>
      </c>
    </row>
    <row r="215" spans="1:3" x14ac:dyDescent="0.35">
      <c r="A215">
        <v>213</v>
      </c>
      <c r="B215" t="s">
        <v>1584</v>
      </c>
      <c r="C215" t="str">
        <f t="shared" si="3"/>
        <v>INSERT INTO `rep_txt` VALUES (213, 'deux cents treize');</v>
      </c>
    </row>
    <row r="216" spans="1:3" x14ac:dyDescent="0.35">
      <c r="A216">
        <v>214</v>
      </c>
      <c r="B216" t="s">
        <v>1585</v>
      </c>
      <c r="C216" t="str">
        <f t="shared" si="3"/>
        <v>INSERT INTO `rep_txt` VALUES (214, 'deux cents quatorze');</v>
      </c>
    </row>
    <row r="217" spans="1:3" x14ac:dyDescent="0.35">
      <c r="A217">
        <v>215</v>
      </c>
      <c r="B217" t="s">
        <v>1586</v>
      </c>
      <c r="C217" t="str">
        <f t="shared" si="3"/>
        <v>INSERT INTO `rep_txt` VALUES (215, 'deux cents quinze');</v>
      </c>
    </row>
    <row r="218" spans="1:3" x14ac:dyDescent="0.35">
      <c r="A218">
        <v>216</v>
      </c>
      <c r="B218" t="s">
        <v>1587</v>
      </c>
      <c r="C218" t="str">
        <f t="shared" si="3"/>
        <v>INSERT INTO `rep_txt` VALUES (216, 'deux cents seize');</v>
      </c>
    </row>
    <row r="219" spans="1:3" x14ac:dyDescent="0.35">
      <c r="A219">
        <v>217</v>
      </c>
      <c r="B219" t="s">
        <v>1588</v>
      </c>
      <c r="C219" t="str">
        <f t="shared" si="3"/>
        <v>INSERT INTO `rep_txt` VALUES (217, 'deux cents dix-sept');</v>
      </c>
    </row>
    <row r="220" spans="1:3" x14ac:dyDescent="0.35">
      <c r="A220">
        <v>218</v>
      </c>
      <c r="B220" t="s">
        <v>1589</v>
      </c>
      <c r="C220" t="str">
        <f t="shared" si="3"/>
        <v>INSERT INTO `rep_txt` VALUES (218, 'deux cents dix-huit');</v>
      </c>
    </row>
    <row r="221" spans="1:3" x14ac:dyDescent="0.35">
      <c r="A221">
        <v>219</v>
      </c>
      <c r="B221" t="s">
        <v>1590</v>
      </c>
      <c r="C221" t="str">
        <f t="shared" si="3"/>
        <v>INSERT INTO `rep_txt` VALUES (219, 'deux cents dix-neuf');</v>
      </c>
    </row>
    <row r="222" spans="1:3" x14ac:dyDescent="0.35">
      <c r="A222">
        <v>220</v>
      </c>
      <c r="B222" t="s">
        <v>1591</v>
      </c>
      <c r="C222" t="str">
        <f t="shared" si="3"/>
        <v>INSERT INTO `rep_txt` VALUES (220, 'deux cents vingt');</v>
      </c>
    </row>
    <row r="223" spans="1:3" x14ac:dyDescent="0.35">
      <c r="A223">
        <v>221</v>
      </c>
      <c r="B223" t="s">
        <v>1592</v>
      </c>
      <c r="C223" t="str">
        <f t="shared" si="3"/>
        <v>INSERT INTO `rep_txt` VALUES (221, 'deux cents vingt-un');</v>
      </c>
    </row>
    <row r="224" spans="1:3" x14ac:dyDescent="0.35">
      <c r="A224">
        <v>222</v>
      </c>
      <c r="B224" t="s">
        <v>1593</v>
      </c>
      <c r="C224" t="str">
        <f t="shared" si="3"/>
        <v>INSERT INTO `rep_txt` VALUES (222, 'deux cents vingt-deux');</v>
      </c>
    </row>
    <row r="225" spans="1:3" x14ac:dyDescent="0.35">
      <c r="A225">
        <v>223</v>
      </c>
      <c r="B225" t="s">
        <v>1594</v>
      </c>
      <c r="C225" t="str">
        <f t="shared" si="3"/>
        <v>INSERT INTO `rep_txt` VALUES (223, 'deux cents vingt-trois');</v>
      </c>
    </row>
    <row r="226" spans="1:3" x14ac:dyDescent="0.35">
      <c r="A226">
        <v>224</v>
      </c>
      <c r="B226" t="s">
        <v>1595</v>
      </c>
      <c r="C226" t="str">
        <f t="shared" si="3"/>
        <v>INSERT INTO `rep_txt` VALUES (224, 'deux cents vingt-quatre');</v>
      </c>
    </row>
    <row r="227" spans="1:3" x14ac:dyDescent="0.35">
      <c r="A227">
        <v>225</v>
      </c>
      <c r="B227" t="s">
        <v>1596</v>
      </c>
      <c r="C227" t="str">
        <f t="shared" si="3"/>
        <v>INSERT INTO `rep_txt` VALUES (225, 'deux cents vingt-cinq');</v>
      </c>
    </row>
    <row r="228" spans="1:3" x14ac:dyDescent="0.35">
      <c r="A228">
        <v>226</v>
      </c>
      <c r="B228" t="s">
        <v>1597</v>
      </c>
      <c r="C228" t="str">
        <f t="shared" si="3"/>
        <v>INSERT INTO `rep_txt` VALUES (226, 'deux cents vingt-six');</v>
      </c>
    </row>
    <row r="229" spans="1:3" x14ac:dyDescent="0.35">
      <c r="A229">
        <v>227</v>
      </c>
      <c r="B229" t="s">
        <v>1598</v>
      </c>
      <c r="C229" t="str">
        <f t="shared" si="3"/>
        <v>INSERT INTO `rep_txt` VALUES (227, 'deux cents vingt-sept');</v>
      </c>
    </row>
    <row r="230" spans="1:3" x14ac:dyDescent="0.35">
      <c r="A230">
        <v>228</v>
      </c>
      <c r="B230" t="s">
        <v>1599</v>
      </c>
      <c r="C230" t="str">
        <f t="shared" si="3"/>
        <v>INSERT INTO `rep_txt` VALUES (228, 'deux cents vingt-huit');</v>
      </c>
    </row>
    <row r="231" spans="1:3" x14ac:dyDescent="0.35">
      <c r="A231">
        <v>229</v>
      </c>
      <c r="B231" t="s">
        <v>1600</v>
      </c>
      <c r="C231" t="str">
        <f t="shared" si="3"/>
        <v>INSERT INTO `rep_txt` VALUES (229, 'deux cents vingt-neuf');</v>
      </c>
    </row>
    <row r="232" spans="1:3" x14ac:dyDescent="0.35">
      <c r="A232">
        <v>230</v>
      </c>
      <c r="B232" t="s">
        <v>1601</v>
      </c>
      <c r="C232" t="str">
        <f t="shared" si="3"/>
        <v>INSERT INTO `rep_txt` VALUES (230, 'deux cents trente');</v>
      </c>
    </row>
    <row r="233" spans="1:3" x14ac:dyDescent="0.35">
      <c r="A233">
        <v>231</v>
      </c>
      <c r="B233" t="s">
        <v>1602</v>
      </c>
      <c r="C233" t="str">
        <f t="shared" si="3"/>
        <v>INSERT INTO `rep_txt` VALUES (231, 'deux cents trente-un');</v>
      </c>
    </row>
    <row r="234" spans="1:3" x14ac:dyDescent="0.35">
      <c r="A234">
        <v>232</v>
      </c>
      <c r="B234" t="s">
        <v>1603</v>
      </c>
      <c r="C234" t="str">
        <f t="shared" si="3"/>
        <v>INSERT INTO `rep_txt` VALUES (232, 'deux cents trente-deux');</v>
      </c>
    </row>
    <row r="235" spans="1:3" x14ac:dyDescent="0.35">
      <c r="A235">
        <v>233</v>
      </c>
      <c r="B235" t="s">
        <v>1604</v>
      </c>
      <c r="C235" t="str">
        <f t="shared" si="3"/>
        <v>INSERT INTO `rep_txt` VALUES (233, 'deux cents trente-trois');</v>
      </c>
    </row>
    <row r="236" spans="1:3" x14ac:dyDescent="0.35">
      <c r="A236">
        <v>234</v>
      </c>
      <c r="B236" t="s">
        <v>1605</v>
      </c>
      <c r="C236" t="str">
        <f t="shared" si="3"/>
        <v>INSERT INTO `rep_txt` VALUES (234, 'deux cents trente-quatre');</v>
      </c>
    </row>
    <row r="237" spans="1:3" x14ac:dyDescent="0.35">
      <c r="A237">
        <v>235</v>
      </c>
      <c r="B237" t="s">
        <v>1606</v>
      </c>
      <c r="C237" t="str">
        <f t="shared" si="3"/>
        <v>INSERT INTO `rep_txt` VALUES (235, 'deux cents trente-cinq');</v>
      </c>
    </row>
    <row r="238" spans="1:3" x14ac:dyDescent="0.35">
      <c r="A238">
        <v>236</v>
      </c>
      <c r="B238" t="s">
        <v>1607</v>
      </c>
      <c r="C238" t="str">
        <f t="shared" si="3"/>
        <v>INSERT INTO `rep_txt` VALUES (236, 'deux cents trente-six');</v>
      </c>
    </row>
    <row r="239" spans="1:3" x14ac:dyDescent="0.35">
      <c r="A239">
        <v>237</v>
      </c>
      <c r="B239" t="s">
        <v>1608</v>
      </c>
      <c r="C239" t="str">
        <f t="shared" si="3"/>
        <v>INSERT INTO `rep_txt` VALUES (237, 'deux cents trente-sept');</v>
      </c>
    </row>
    <row r="240" spans="1:3" x14ac:dyDescent="0.35">
      <c r="A240">
        <v>238</v>
      </c>
      <c r="B240" t="s">
        <v>1609</v>
      </c>
      <c r="C240" t="str">
        <f t="shared" si="3"/>
        <v>INSERT INTO `rep_txt` VALUES (238, 'deux cents trente-huit');</v>
      </c>
    </row>
    <row r="241" spans="1:3" x14ac:dyDescent="0.35">
      <c r="A241">
        <v>239</v>
      </c>
      <c r="B241" t="s">
        <v>1610</v>
      </c>
      <c r="C241" t="str">
        <f t="shared" si="3"/>
        <v>INSERT INTO `rep_txt` VALUES (239, 'deux cents trente-neuf');</v>
      </c>
    </row>
    <row r="242" spans="1:3" x14ac:dyDescent="0.35">
      <c r="A242">
        <v>240</v>
      </c>
      <c r="B242" t="s">
        <v>1611</v>
      </c>
      <c r="C242" t="str">
        <f t="shared" si="3"/>
        <v>INSERT INTO `rep_txt` VALUES (240, 'deux cents quarante');</v>
      </c>
    </row>
    <row r="243" spans="1:3" x14ac:dyDescent="0.35">
      <c r="A243">
        <v>241</v>
      </c>
      <c r="B243" t="s">
        <v>1612</v>
      </c>
      <c r="C243" t="str">
        <f t="shared" si="3"/>
        <v>INSERT INTO `rep_txt` VALUES (241, 'deux cents quarante-un');</v>
      </c>
    </row>
    <row r="244" spans="1:3" x14ac:dyDescent="0.35">
      <c r="A244">
        <v>242</v>
      </c>
      <c r="B244" t="s">
        <v>1613</v>
      </c>
      <c r="C244" t="str">
        <f t="shared" si="3"/>
        <v>INSERT INTO `rep_txt` VALUES (242, 'deux cents quarante-deux');</v>
      </c>
    </row>
    <row r="245" spans="1:3" x14ac:dyDescent="0.35">
      <c r="A245">
        <v>243</v>
      </c>
      <c r="B245" t="s">
        <v>1614</v>
      </c>
      <c r="C245" t="str">
        <f t="shared" si="3"/>
        <v>INSERT INTO `rep_txt` VALUES (243, 'deux cents quarante-trois');</v>
      </c>
    </row>
    <row r="246" spans="1:3" x14ac:dyDescent="0.35">
      <c r="A246">
        <v>244</v>
      </c>
      <c r="B246" t="s">
        <v>1615</v>
      </c>
      <c r="C246" t="str">
        <f t="shared" si="3"/>
        <v>INSERT INTO `rep_txt` VALUES (244, 'deux cents quarante-quatre');</v>
      </c>
    </row>
    <row r="247" spans="1:3" x14ac:dyDescent="0.35">
      <c r="A247">
        <v>245</v>
      </c>
      <c r="B247" t="s">
        <v>1616</v>
      </c>
      <c r="C247" t="str">
        <f t="shared" si="3"/>
        <v>INSERT INTO `rep_txt` VALUES (245, 'deux cents quarante-cinq');</v>
      </c>
    </row>
    <row r="248" spans="1:3" x14ac:dyDescent="0.35">
      <c r="A248">
        <v>246</v>
      </c>
      <c r="B248" t="s">
        <v>1617</v>
      </c>
      <c r="C248" t="str">
        <f t="shared" si="3"/>
        <v>INSERT INTO `rep_txt` VALUES (246, 'deux cents quarante-six');</v>
      </c>
    </row>
    <row r="249" spans="1:3" x14ac:dyDescent="0.35">
      <c r="A249">
        <v>247</v>
      </c>
      <c r="B249" t="s">
        <v>1618</v>
      </c>
      <c r="C249" t="str">
        <f t="shared" si="3"/>
        <v>INSERT INTO `rep_txt` VALUES (247, 'deux cents quarante-sept');</v>
      </c>
    </row>
    <row r="250" spans="1:3" x14ac:dyDescent="0.35">
      <c r="A250">
        <v>248</v>
      </c>
      <c r="B250" t="s">
        <v>1619</v>
      </c>
      <c r="C250" t="str">
        <f t="shared" si="3"/>
        <v>INSERT INTO `rep_txt` VALUES (248, 'deux cents quarante-huit');</v>
      </c>
    </row>
    <row r="251" spans="1:3" x14ac:dyDescent="0.35">
      <c r="A251">
        <v>249</v>
      </c>
      <c r="B251" t="s">
        <v>1620</v>
      </c>
      <c r="C251" t="str">
        <f t="shared" si="3"/>
        <v>INSERT INTO `rep_txt` VALUES (249, 'deux cents quarante-neuf');</v>
      </c>
    </row>
    <row r="252" spans="1:3" x14ac:dyDescent="0.35">
      <c r="A252">
        <v>250</v>
      </c>
      <c r="B252" t="s">
        <v>1621</v>
      </c>
      <c r="C252" t="str">
        <f t="shared" si="3"/>
        <v>INSERT INTO `rep_txt` VALUES (250, 'deux cents cinquante');</v>
      </c>
    </row>
    <row r="253" spans="1:3" x14ac:dyDescent="0.35">
      <c r="A253">
        <v>251</v>
      </c>
      <c r="B253" t="s">
        <v>1622</v>
      </c>
      <c r="C253" t="str">
        <f t="shared" si="3"/>
        <v>INSERT INTO `rep_txt` VALUES (251, 'deux cents cinquante-un');</v>
      </c>
    </row>
    <row r="254" spans="1:3" x14ac:dyDescent="0.35">
      <c r="A254">
        <v>252</v>
      </c>
      <c r="B254" t="s">
        <v>1623</v>
      </c>
      <c r="C254" t="str">
        <f t="shared" si="3"/>
        <v>INSERT INTO `rep_txt` VALUES (252, 'deux cents cinquante-deux');</v>
      </c>
    </row>
    <row r="255" spans="1:3" x14ac:dyDescent="0.35">
      <c r="A255">
        <v>253</v>
      </c>
      <c r="B255" t="s">
        <v>1624</v>
      </c>
      <c r="C255" t="str">
        <f t="shared" si="3"/>
        <v>INSERT INTO `rep_txt` VALUES (253, 'deux cents cinquante-trois');</v>
      </c>
    </row>
    <row r="256" spans="1:3" x14ac:dyDescent="0.35">
      <c r="A256">
        <v>254</v>
      </c>
      <c r="B256" t="s">
        <v>1625</v>
      </c>
      <c r="C256" t="str">
        <f t="shared" si="3"/>
        <v>INSERT INTO `rep_txt` VALUES (254, 'deux cents cinquante-quatre');</v>
      </c>
    </row>
    <row r="257" spans="1:3" x14ac:dyDescent="0.35">
      <c r="A257">
        <v>255</v>
      </c>
      <c r="B257" t="s">
        <v>1626</v>
      </c>
      <c r="C257" t="str">
        <f t="shared" si="3"/>
        <v>INSERT INTO `rep_txt` VALUES (255, 'deux cents cinquante-cinq');</v>
      </c>
    </row>
    <row r="258" spans="1:3" x14ac:dyDescent="0.35">
      <c r="A258">
        <v>256</v>
      </c>
      <c r="B258" t="s">
        <v>1627</v>
      </c>
      <c r="C258" t="str">
        <f t="shared" ref="C258:C321" si="4">CONCATENATE("INSERT INTO `rep_txt` VALUES (",A258,", '",SUBSTITUTE(B258,"'","''"),"');")</f>
        <v>INSERT INTO `rep_txt` VALUES (256, 'deux cents cinquante-six');</v>
      </c>
    </row>
    <row r="259" spans="1:3" x14ac:dyDescent="0.35">
      <c r="A259">
        <v>257</v>
      </c>
      <c r="B259" t="s">
        <v>1628</v>
      </c>
      <c r="C259" t="str">
        <f t="shared" si="4"/>
        <v>INSERT INTO `rep_txt` VALUES (257, 'deux cents cinquante-sept');</v>
      </c>
    </row>
    <row r="260" spans="1:3" x14ac:dyDescent="0.35">
      <c r="A260">
        <v>258</v>
      </c>
      <c r="B260" t="s">
        <v>1629</v>
      </c>
      <c r="C260" t="str">
        <f t="shared" si="4"/>
        <v>INSERT INTO `rep_txt` VALUES (258, 'deux cents cinquante-huit');</v>
      </c>
    </row>
    <row r="261" spans="1:3" x14ac:dyDescent="0.35">
      <c r="A261">
        <v>259</v>
      </c>
      <c r="B261" t="s">
        <v>1630</v>
      </c>
      <c r="C261" t="str">
        <f t="shared" si="4"/>
        <v>INSERT INTO `rep_txt` VALUES (259, 'deux cents cinquante-neuf');</v>
      </c>
    </row>
    <row r="262" spans="1:3" x14ac:dyDescent="0.35">
      <c r="A262">
        <v>260</v>
      </c>
      <c r="B262" t="s">
        <v>1631</v>
      </c>
      <c r="C262" t="str">
        <f t="shared" si="4"/>
        <v>INSERT INTO `rep_txt` VALUES (260, 'deux cents soixante');</v>
      </c>
    </row>
    <row r="263" spans="1:3" x14ac:dyDescent="0.35">
      <c r="A263">
        <v>261</v>
      </c>
      <c r="B263" t="s">
        <v>1632</v>
      </c>
      <c r="C263" t="str">
        <f t="shared" si="4"/>
        <v>INSERT INTO `rep_txt` VALUES (261, 'deux cents soixante-un');</v>
      </c>
    </row>
    <row r="264" spans="1:3" x14ac:dyDescent="0.35">
      <c r="A264">
        <v>262</v>
      </c>
      <c r="B264" t="s">
        <v>1633</v>
      </c>
      <c r="C264" t="str">
        <f t="shared" si="4"/>
        <v>INSERT INTO `rep_txt` VALUES (262, 'deux cents soixante-deux');</v>
      </c>
    </row>
    <row r="265" spans="1:3" x14ac:dyDescent="0.35">
      <c r="A265">
        <v>263</v>
      </c>
      <c r="B265" t="s">
        <v>1634</v>
      </c>
      <c r="C265" t="str">
        <f t="shared" si="4"/>
        <v>INSERT INTO `rep_txt` VALUES (263, 'deux cents soixante-trois');</v>
      </c>
    </row>
    <row r="266" spans="1:3" x14ac:dyDescent="0.35">
      <c r="A266">
        <v>264</v>
      </c>
      <c r="B266" t="s">
        <v>1635</v>
      </c>
      <c r="C266" t="str">
        <f t="shared" si="4"/>
        <v>INSERT INTO `rep_txt` VALUES (264, 'deux cents soixante-quatre');</v>
      </c>
    </row>
    <row r="267" spans="1:3" x14ac:dyDescent="0.35">
      <c r="A267">
        <v>265</v>
      </c>
      <c r="B267" t="s">
        <v>1636</v>
      </c>
      <c r="C267" t="str">
        <f t="shared" si="4"/>
        <v>INSERT INTO `rep_txt` VALUES (265, 'deux cents soixante-cinq');</v>
      </c>
    </row>
    <row r="268" spans="1:3" x14ac:dyDescent="0.35">
      <c r="A268">
        <v>266</v>
      </c>
      <c r="B268" t="s">
        <v>1637</v>
      </c>
      <c r="C268" t="str">
        <f t="shared" si="4"/>
        <v>INSERT INTO `rep_txt` VALUES (266, 'deux cents soixante-six');</v>
      </c>
    </row>
    <row r="269" spans="1:3" x14ac:dyDescent="0.35">
      <c r="A269">
        <v>267</v>
      </c>
      <c r="B269" t="s">
        <v>1638</v>
      </c>
      <c r="C269" t="str">
        <f t="shared" si="4"/>
        <v>INSERT INTO `rep_txt` VALUES (267, 'deux cents soixante-sept');</v>
      </c>
    </row>
    <row r="270" spans="1:3" x14ac:dyDescent="0.35">
      <c r="A270">
        <v>268</v>
      </c>
      <c r="B270" t="s">
        <v>1639</v>
      </c>
      <c r="C270" t="str">
        <f t="shared" si="4"/>
        <v>INSERT INTO `rep_txt` VALUES (268, 'deux cents soixante-huit');</v>
      </c>
    </row>
    <row r="271" spans="1:3" x14ac:dyDescent="0.35">
      <c r="A271">
        <v>269</v>
      </c>
      <c r="B271" t="s">
        <v>1640</v>
      </c>
      <c r="C271" t="str">
        <f t="shared" si="4"/>
        <v>INSERT INTO `rep_txt` VALUES (269, 'deux cents soixante-neuf');</v>
      </c>
    </row>
    <row r="272" spans="1:3" x14ac:dyDescent="0.35">
      <c r="A272">
        <v>270</v>
      </c>
      <c r="B272" t="s">
        <v>1641</v>
      </c>
      <c r="C272" t="str">
        <f t="shared" si="4"/>
        <v>INSERT INTO `rep_txt` VALUES (270, 'deux cents soixante-dix');</v>
      </c>
    </row>
    <row r="273" spans="1:3" x14ac:dyDescent="0.35">
      <c r="A273">
        <v>271</v>
      </c>
      <c r="B273" t="s">
        <v>1642</v>
      </c>
      <c r="C273" t="str">
        <f t="shared" si="4"/>
        <v>INSERT INTO `rep_txt` VALUES (271, 'deux cents soixante-onze');</v>
      </c>
    </row>
    <row r="274" spans="1:3" x14ac:dyDescent="0.35">
      <c r="A274">
        <v>272</v>
      </c>
      <c r="B274" t="s">
        <v>1643</v>
      </c>
      <c r="C274" t="str">
        <f t="shared" si="4"/>
        <v>INSERT INTO `rep_txt` VALUES (272, 'deux cents soixante-douze');</v>
      </c>
    </row>
    <row r="275" spans="1:3" x14ac:dyDescent="0.35">
      <c r="A275">
        <v>273</v>
      </c>
      <c r="B275" t="s">
        <v>1644</v>
      </c>
      <c r="C275" t="str">
        <f t="shared" si="4"/>
        <v>INSERT INTO `rep_txt` VALUES (273, 'deux cents soixante-treize');</v>
      </c>
    </row>
    <row r="276" spans="1:3" x14ac:dyDescent="0.35">
      <c r="A276">
        <v>274</v>
      </c>
      <c r="B276" t="s">
        <v>1645</v>
      </c>
      <c r="C276" t="str">
        <f t="shared" si="4"/>
        <v>INSERT INTO `rep_txt` VALUES (274, 'deux cents soixante-quatorze');</v>
      </c>
    </row>
    <row r="277" spans="1:3" x14ac:dyDescent="0.35">
      <c r="A277">
        <v>275</v>
      </c>
      <c r="B277" t="s">
        <v>1646</v>
      </c>
      <c r="C277" t="str">
        <f t="shared" si="4"/>
        <v>INSERT INTO `rep_txt` VALUES (275, 'deux cents soixante-quinze');</v>
      </c>
    </row>
    <row r="278" spans="1:3" x14ac:dyDescent="0.35">
      <c r="A278">
        <v>276</v>
      </c>
      <c r="B278" t="s">
        <v>1647</v>
      </c>
      <c r="C278" t="str">
        <f t="shared" si="4"/>
        <v>INSERT INTO `rep_txt` VALUES (276, 'deux cents soixante-seize');</v>
      </c>
    </row>
    <row r="279" spans="1:3" x14ac:dyDescent="0.35">
      <c r="A279">
        <v>277</v>
      </c>
      <c r="B279" t="s">
        <v>1648</v>
      </c>
      <c r="C279" t="str">
        <f t="shared" si="4"/>
        <v>INSERT INTO `rep_txt` VALUES (277, 'deux cents soixante-dix-sept');</v>
      </c>
    </row>
    <row r="280" spans="1:3" x14ac:dyDescent="0.35">
      <c r="A280">
        <v>278</v>
      </c>
      <c r="B280" t="s">
        <v>1649</v>
      </c>
      <c r="C280" t="str">
        <f t="shared" si="4"/>
        <v>INSERT INTO `rep_txt` VALUES (278, 'deux cents soixante-dix-huit');</v>
      </c>
    </row>
    <row r="281" spans="1:3" x14ac:dyDescent="0.35">
      <c r="A281">
        <v>279</v>
      </c>
      <c r="B281" t="s">
        <v>1650</v>
      </c>
      <c r="C281" t="str">
        <f t="shared" si="4"/>
        <v>INSERT INTO `rep_txt` VALUES (279, 'deux cents soixante-dix-neuf');</v>
      </c>
    </row>
    <row r="282" spans="1:3" x14ac:dyDescent="0.35">
      <c r="A282">
        <v>280</v>
      </c>
      <c r="B282" t="s">
        <v>1651</v>
      </c>
      <c r="C282" t="str">
        <f t="shared" si="4"/>
        <v>INSERT INTO `rep_txt` VALUES (280, 'deux cents quatre-vingt');</v>
      </c>
    </row>
    <row r="283" spans="1:3" x14ac:dyDescent="0.35">
      <c r="A283">
        <v>281</v>
      </c>
      <c r="B283" t="s">
        <v>1652</v>
      </c>
      <c r="C283" t="str">
        <f t="shared" si="4"/>
        <v>INSERT INTO `rep_txt` VALUES (281, 'deux cents quatre-vingt-un');</v>
      </c>
    </row>
    <row r="284" spans="1:3" x14ac:dyDescent="0.35">
      <c r="A284">
        <v>282</v>
      </c>
      <c r="B284" t="s">
        <v>1653</v>
      </c>
      <c r="C284" t="str">
        <f t="shared" si="4"/>
        <v>INSERT INTO `rep_txt` VALUES (282, 'deux cents quatre-vingt-deux');</v>
      </c>
    </row>
    <row r="285" spans="1:3" x14ac:dyDescent="0.35">
      <c r="A285">
        <v>283</v>
      </c>
      <c r="B285" t="s">
        <v>1654</v>
      </c>
      <c r="C285" t="str">
        <f t="shared" si="4"/>
        <v>INSERT INTO `rep_txt` VALUES (283, 'deux cents quatre-vingt-trois');</v>
      </c>
    </row>
    <row r="286" spans="1:3" x14ac:dyDescent="0.35">
      <c r="A286">
        <v>284</v>
      </c>
      <c r="B286" t="s">
        <v>1655</v>
      </c>
      <c r="C286" t="str">
        <f t="shared" si="4"/>
        <v>INSERT INTO `rep_txt` VALUES (284, 'deux cents quatre-vingt-quatre');</v>
      </c>
    </row>
    <row r="287" spans="1:3" x14ac:dyDescent="0.35">
      <c r="A287">
        <v>285</v>
      </c>
      <c r="B287" t="s">
        <v>1656</v>
      </c>
      <c r="C287" t="str">
        <f t="shared" si="4"/>
        <v>INSERT INTO `rep_txt` VALUES (285, 'deux cents quatre-vingt-cinq');</v>
      </c>
    </row>
    <row r="288" spans="1:3" x14ac:dyDescent="0.35">
      <c r="A288">
        <v>286</v>
      </c>
      <c r="B288" t="s">
        <v>1657</v>
      </c>
      <c r="C288" t="str">
        <f t="shared" si="4"/>
        <v>INSERT INTO `rep_txt` VALUES (286, 'deux cents quatre-vingt-six');</v>
      </c>
    </row>
    <row r="289" spans="1:3" x14ac:dyDescent="0.35">
      <c r="A289">
        <v>287</v>
      </c>
      <c r="B289" t="s">
        <v>1658</v>
      </c>
      <c r="C289" t="str">
        <f t="shared" si="4"/>
        <v>INSERT INTO `rep_txt` VALUES (287, 'deux cents quatre-vingt-sept');</v>
      </c>
    </row>
    <row r="290" spans="1:3" x14ac:dyDescent="0.35">
      <c r="A290">
        <v>288</v>
      </c>
      <c r="B290" t="s">
        <v>1659</v>
      </c>
      <c r="C290" t="str">
        <f t="shared" si="4"/>
        <v>INSERT INTO `rep_txt` VALUES (288, 'deux cents quatre-vingt-huit');</v>
      </c>
    </row>
    <row r="291" spans="1:3" x14ac:dyDescent="0.35">
      <c r="A291">
        <v>289</v>
      </c>
      <c r="B291" t="s">
        <v>1660</v>
      </c>
      <c r="C291" t="str">
        <f t="shared" si="4"/>
        <v>INSERT INTO `rep_txt` VALUES (289, 'deux cents quatre-vingt-neuf');</v>
      </c>
    </row>
    <row r="292" spans="1:3" x14ac:dyDescent="0.35">
      <c r="A292">
        <v>290</v>
      </c>
      <c r="B292" t="s">
        <v>1661</v>
      </c>
      <c r="C292" t="str">
        <f t="shared" si="4"/>
        <v>INSERT INTO `rep_txt` VALUES (290, 'deux cents quatre-vingt-dix');</v>
      </c>
    </row>
    <row r="293" spans="1:3" x14ac:dyDescent="0.35">
      <c r="A293">
        <v>291</v>
      </c>
      <c r="B293" t="s">
        <v>1662</v>
      </c>
      <c r="C293" t="str">
        <f t="shared" si="4"/>
        <v>INSERT INTO `rep_txt` VALUES (291, 'deux cents quatre-vingt-onze');</v>
      </c>
    </row>
    <row r="294" spans="1:3" x14ac:dyDescent="0.35">
      <c r="A294">
        <v>292</v>
      </c>
      <c r="B294" t="s">
        <v>1663</v>
      </c>
      <c r="C294" t="str">
        <f t="shared" si="4"/>
        <v>INSERT INTO `rep_txt` VALUES (292, 'deux cents quatre-vingt-douze');</v>
      </c>
    </row>
    <row r="295" spans="1:3" x14ac:dyDescent="0.35">
      <c r="A295">
        <v>293</v>
      </c>
      <c r="B295" t="s">
        <v>1664</v>
      </c>
      <c r="C295" t="str">
        <f t="shared" si="4"/>
        <v>INSERT INTO `rep_txt` VALUES (293, 'deux cents quatre-vingt-treize');</v>
      </c>
    </row>
    <row r="296" spans="1:3" x14ac:dyDescent="0.35">
      <c r="A296">
        <v>294</v>
      </c>
      <c r="B296" t="s">
        <v>1665</v>
      </c>
      <c r="C296" t="str">
        <f t="shared" si="4"/>
        <v>INSERT INTO `rep_txt` VALUES (294, 'deux cents quatre-vingt-quatorze');</v>
      </c>
    </row>
    <row r="297" spans="1:3" x14ac:dyDescent="0.35">
      <c r="A297">
        <v>295</v>
      </c>
      <c r="B297" t="s">
        <v>1666</v>
      </c>
      <c r="C297" t="str">
        <f t="shared" si="4"/>
        <v>INSERT INTO `rep_txt` VALUES (295, 'deux cents quatre-vingt-quinze');</v>
      </c>
    </row>
    <row r="298" spans="1:3" x14ac:dyDescent="0.35">
      <c r="A298">
        <v>296</v>
      </c>
      <c r="B298" t="s">
        <v>1667</v>
      </c>
      <c r="C298" t="str">
        <f t="shared" si="4"/>
        <v>INSERT INTO `rep_txt` VALUES (296, 'deux cents quatre-vingt-seize');</v>
      </c>
    </row>
    <row r="299" spans="1:3" x14ac:dyDescent="0.35">
      <c r="A299">
        <v>297</v>
      </c>
      <c r="B299" t="s">
        <v>1668</v>
      </c>
      <c r="C299" t="str">
        <f t="shared" si="4"/>
        <v>INSERT INTO `rep_txt` VALUES (297, 'deux cents quatre-vingt-dix-sept');</v>
      </c>
    </row>
    <row r="300" spans="1:3" x14ac:dyDescent="0.35">
      <c r="A300">
        <v>298</v>
      </c>
      <c r="B300" t="s">
        <v>1669</v>
      </c>
      <c r="C300" t="str">
        <f t="shared" si="4"/>
        <v>INSERT INTO `rep_txt` VALUES (298, 'deux cents quatre-vingt-dix-huit');</v>
      </c>
    </row>
    <row r="301" spans="1:3" x14ac:dyDescent="0.35">
      <c r="A301">
        <v>299</v>
      </c>
      <c r="B301" t="s">
        <v>1670</v>
      </c>
      <c r="C301" t="str">
        <f t="shared" si="4"/>
        <v>INSERT INTO `rep_txt` VALUES (299, 'deux cents quatre-vingt-dix-neuf');</v>
      </c>
    </row>
    <row r="302" spans="1:3" x14ac:dyDescent="0.35">
      <c r="A302">
        <v>300</v>
      </c>
      <c r="B302" t="s">
        <v>1671</v>
      </c>
      <c r="C302" t="str">
        <f t="shared" si="4"/>
        <v>INSERT INTO `rep_txt` VALUES (300, 'trois cents');</v>
      </c>
    </row>
    <row r="303" spans="1:3" x14ac:dyDescent="0.35">
      <c r="A303">
        <v>301</v>
      </c>
      <c r="B303" t="s">
        <v>1672</v>
      </c>
      <c r="C303" t="str">
        <f t="shared" si="4"/>
        <v>INSERT INTO `rep_txt` VALUES (301, 'trois cents un');</v>
      </c>
    </row>
    <row r="304" spans="1:3" x14ac:dyDescent="0.35">
      <c r="A304">
        <v>302</v>
      </c>
      <c r="B304" t="s">
        <v>1673</v>
      </c>
      <c r="C304" t="str">
        <f t="shared" si="4"/>
        <v>INSERT INTO `rep_txt` VALUES (302, 'trois cents deux');</v>
      </c>
    </row>
    <row r="305" spans="1:3" x14ac:dyDescent="0.35">
      <c r="A305">
        <v>303</v>
      </c>
      <c r="B305" t="s">
        <v>1674</v>
      </c>
      <c r="C305" t="str">
        <f t="shared" si="4"/>
        <v>INSERT INTO `rep_txt` VALUES (303, 'trois cents trois');</v>
      </c>
    </row>
    <row r="306" spans="1:3" x14ac:dyDescent="0.35">
      <c r="A306">
        <v>304</v>
      </c>
      <c r="B306" t="s">
        <v>1675</v>
      </c>
      <c r="C306" t="str">
        <f t="shared" si="4"/>
        <v>INSERT INTO `rep_txt` VALUES (304, 'trois cents quatre');</v>
      </c>
    </row>
    <row r="307" spans="1:3" x14ac:dyDescent="0.35">
      <c r="A307">
        <v>305</v>
      </c>
      <c r="B307" t="s">
        <v>1676</v>
      </c>
      <c r="C307" t="str">
        <f t="shared" si="4"/>
        <v>INSERT INTO `rep_txt` VALUES (305, 'trois cents cinq');</v>
      </c>
    </row>
    <row r="308" spans="1:3" x14ac:dyDescent="0.35">
      <c r="A308">
        <v>306</v>
      </c>
      <c r="B308" t="s">
        <v>1677</v>
      </c>
      <c r="C308" t="str">
        <f t="shared" si="4"/>
        <v>INSERT INTO `rep_txt` VALUES (306, 'trois cents six');</v>
      </c>
    </row>
    <row r="309" spans="1:3" x14ac:dyDescent="0.35">
      <c r="A309">
        <v>307</v>
      </c>
      <c r="B309" t="s">
        <v>1678</v>
      </c>
      <c r="C309" t="str">
        <f t="shared" si="4"/>
        <v>INSERT INTO `rep_txt` VALUES (307, 'trois cents sept');</v>
      </c>
    </row>
    <row r="310" spans="1:3" x14ac:dyDescent="0.35">
      <c r="A310">
        <v>308</v>
      </c>
      <c r="B310" t="s">
        <v>1679</v>
      </c>
      <c r="C310" t="str">
        <f t="shared" si="4"/>
        <v>INSERT INTO `rep_txt` VALUES (308, 'trois cents huit');</v>
      </c>
    </row>
    <row r="311" spans="1:3" x14ac:dyDescent="0.35">
      <c r="A311">
        <v>309</v>
      </c>
      <c r="B311" t="s">
        <v>1680</v>
      </c>
      <c r="C311" t="str">
        <f t="shared" si="4"/>
        <v>INSERT INTO `rep_txt` VALUES (309, 'trois cents neuf');</v>
      </c>
    </row>
    <row r="312" spans="1:3" x14ac:dyDescent="0.35">
      <c r="A312">
        <v>310</v>
      </c>
      <c r="B312" t="s">
        <v>1681</v>
      </c>
      <c r="C312" t="str">
        <f t="shared" si="4"/>
        <v>INSERT INTO `rep_txt` VALUES (310, 'trois cents dix');</v>
      </c>
    </row>
    <row r="313" spans="1:3" x14ac:dyDescent="0.35">
      <c r="A313">
        <v>311</v>
      </c>
      <c r="B313" t="s">
        <v>1682</v>
      </c>
      <c r="C313" t="str">
        <f t="shared" si="4"/>
        <v>INSERT INTO `rep_txt` VALUES (311, 'trois cents onze');</v>
      </c>
    </row>
    <row r="314" spans="1:3" x14ac:dyDescent="0.35">
      <c r="A314">
        <v>312</v>
      </c>
      <c r="B314" t="s">
        <v>1683</v>
      </c>
      <c r="C314" t="str">
        <f t="shared" si="4"/>
        <v>INSERT INTO `rep_txt` VALUES (312, 'trois cents douze');</v>
      </c>
    </row>
    <row r="315" spans="1:3" x14ac:dyDescent="0.35">
      <c r="A315">
        <v>313</v>
      </c>
      <c r="B315" t="s">
        <v>1684</v>
      </c>
      <c r="C315" t="str">
        <f t="shared" si="4"/>
        <v>INSERT INTO `rep_txt` VALUES (313, 'trois cents treize');</v>
      </c>
    </row>
    <row r="316" spans="1:3" x14ac:dyDescent="0.35">
      <c r="A316">
        <v>314</v>
      </c>
      <c r="B316" t="s">
        <v>1685</v>
      </c>
      <c r="C316" t="str">
        <f t="shared" si="4"/>
        <v>INSERT INTO `rep_txt` VALUES (314, 'trois cents quatorze');</v>
      </c>
    </row>
    <row r="317" spans="1:3" x14ac:dyDescent="0.35">
      <c r="A317">
        <v>315</v>
      </c>
      <c r="B317" t="s">
        <v>1686</v>
      </c>
      <c r="C317" t="str">
        <f t="shared" si="4"/>
        <v>INSERT INTO `rep_txt` VALUES (315, 'trois cents quinze');</v>
      </c>
    </row>
    <row r="318" spans="1:3" x14ac:dyDescent="0.35">
      <c r="A318">
        <v>316</v>
      </c>
      <c r="B318" t="s">
        <v>1687</v>
      </c>
      <c r="C318" t="str">
        <f t="shared" si="4"/>
        <v>INSERT INTO `rep_txt` VALUES (316, 'trois cents seize');</v>
      </c>
    </row>
    <row r="319" spans="1:3" x14ac:dyDescent="0.35">
      <c r="A319">
        <v>317</v>
      </c>
      <c r="B319" t="s">
        <v>1688</v>
      </c>
      <c r="C319" t="str">
        <f t="shared" si="4"/>
        <v>INSERT INTO `rep_txt` VALUES (317, 'trois cents dix-sept');</v>
      </c>
    </row>
    <row r="320" spans="1:3" x14ac:dyDescent="0.35">
      <c r="A320">
        <v>318</v>
      </c>
      <c r="B320" t="s">
        <v>1689</v>
      </c>
      <c r="C320" t="str">
        <f t="shared" si="4"/>
        <v>INSERT INTO `rep_txt` VALUES (318, 'trois cents dix-huit');</v>
      </c>
    </row>
    <row r="321" spans="1:3" x14ac:dyDescent="0.35">
      <c r="A321">
        <v>319</v>
      </c>
      <c r="B321" t="s">
        <v>1690</v>
      </c>
      <c r="C321" t="str">
        <f t="shared" si="4"/>
        <v>INSERT INTO `rep_txt` VALUES (319, 'trois cents dix-neuf');</v>
      </c>
    </row>
    <row r="322" spans="1:3" x14ac:dyDescent="0.35">
      <c r="A322">
        <v>320</v>
      </c>
      <c r="B322" t="s">
        <v>1691</v>
      </c>
      <c r="C322" t="str">
        <f t="shared" ref="C322:C385" si="5">CONCATENATE("INSERT INTO `rep_txt` VALUES (",A322,", '",SUBSTITUTE(B322,"'","''"),"');")</f>
        <v>INSERT INTO `rep_txt` VALUES (320, 'trois cents vingt');</v>
      </c>
    </row>
    <row r="323" spans="1:3" x14ac:dyDescent="0.35">
      <c r="A323">
        <v>321</v>
      </c>
      <c r="B323" t="s">
        <v>1692</v>
      </c>
      <c r="C323" t="str">
        <f t="shared" si="5"/>
        <v>INSERT INTO `rep_txt` VALUES (321, 'trois cents vingt-un');</v>
      </c>
    </row>
    <row r="324" spans="1:3" x14ac:dyDescent="0.35">
      <c r="A324">
        <v>322</v>
      </c>
      <c r="B324" t="s">
        <v>1693</v>
      </c>
      <c r="C324" t="str">
        <f t="shared" si="5"/>
        <v>INSERT INTO `rep_txt` VALUES (322, 'trois cents vingt-deux');</v>
      </c>
    </row>
    <row r="325" spans="1:3" x14ac:dyDescent="0.35">
      <c r="A325">
        <v>323</v>
      </c>
      <c r="B325" t="s">
        <v>1694</v>
      </c>
      <c r="C325" t="str">
        <f t="shared" si="5"/>
        <v>INSERT INTO `rep_txt` VALUES (323, 'trois cents vingt-trois');</v>
      </c>
    </row>
    <row r="326" spans="1:3" x14ac:dyDescent="0.35">
      <c r="A326">
        <v>324</v>
      </c>
      <c r="B326" t="s">
        <v>1695</v>
      </c>
      <c r="C326" t="str">
        <f t="shared" si="5"/>
        <v>INSERT INTO `rep_txt` VALUES (324, 'trois cents vingt-quatre');</v>
      </c>
    </row>
    <row r="327" spans="1:3" x14ac:dyDescent="0.35">
      <c r="A327">
        <v>325</v>
      </c>
      <c r="B327" t="s">
        <v>1696</v>
      </c>
      <c r="C327" t="str">
        <f t="shared" si="5"/>
        <v>INSERT INTO `rep_txt` VALUES (325, 'trois cents vingt-cinq');</v>
      </c>
    </row>
    <row r="328" spans="1:3" x14ac:dyDescent="0.35">
      <c r="A328">
        <v>326</v>
      </c>
      <c r="B328" t="s">
        <v>1697</v>
      </c>
      <c r="C328" t="str">
        <f t="shared" si="5"/>
        <v>INSERT INTO `rep_txt` VALUES (326, 'trois cents vingt-six');</v>
      </c>
    </row>
    <row r="329" spans="1:3" x14ac:dyDescent="0.35">
      <c r="A329">
        <v>327</v>
      </c>
      <c r="B329" t="s">
        <v>1698</v>
      </c>
      <c r="C329" t="str">
        <f t="shared" si="5"/>
        <v>INSERT INTO `rep_txt` VALUES (327, 'trois cents vingt-sept');</v>
      </c>
    </row>
    <row r="330" spans="1:3" x14ac:dyDescent="0.35">
      <c r="A330">
        <v>328</v>
      </c>
      <c r="B330" t="s">
        <v>1699</v>
      </c>
      <c r="C330" t="str">
        <f t="shared" si="5"/>
        <v>INSERT INTO `rep_txt` VALUES (328, 'trois cents vingt-huit');</v>
      </c>
    </row>
    <row r="331" spans="1:3" x14ac:dyDescent="0.35">
      <c r="A331">
        <v>329</v>
      </c>
      <c r="B331" t="s">
        <v>1700</v>
      </c>
      <c r="C331" t="str">
        <f t="shared" si="5"/>
        <v>INSERT INTO `rep_txt` VALUES (329, 'trois cents vingt-neuf');</v>
      </c>
    </row>
    <row r="332" spans="1:3" x14ac:dyDescent="0.35">
      <c r="A332">
        <v>330</v>
      </c>
      <c r="B332" t="s">
        <v>1701</v>
      </c>
      <c r="C332" t="str">
        <f t="shared" si="5"/>
        <v>INSERT INTO `rep_txt` VALUES (330, 'trois cents trente');</v>
      </c>
    </row>
    <row r="333" spans="1:3" x14ac:dyDescent="0.35">
      <c r="A333">
        <v>331</v>
      </c>
      <c r="B333" t="s">
        <v>1702</v>
      </c>
      <c r="C333" t="str">
        <f t="shared" si="5"/>
        <v>INSERT INTO `rep_txt` VALUES (331, 'trois cents trente-un');</v>
      </c>
    </row>
    <row r="334" spans="1:3" x14ac:dyDescent="0.35">
      <c r="A334">
        <v>332</v>
      </c>
      <c r="B334" t="s">
        <v>1703</v>
      </c>
      <c r="C334" t="str">
        <f t="shared" si="5"/>
        <v>INSERT INTO `rep_txt` VALUES (332, 'trois cents trente-deux');</v>
      </c>
    </row>
    <row r="335" spans="1:3" x14ac:dyDescent="0.35">
      <c r="A335">
        <v>333</v>
      </c>
      <c r="B335" t="s">
        <v>1704</v>
      </c>
      <c r="C335" t="str">
        <f t="shared" si="5"/>
        <v>INSERT INTO `rep_txt` VALUES (333, 'trois cents trente-trois');</v>
      </c>
    </row>
    <row r="336" spans="1:3" x14ac:dyDescent="0.35">
      <c r="A336">
        <v>334</v>
      </c>
      <c r="B336" t="s">
        <v>1705</v>
      </c>
      <c r="C336" t="str">
        <f t="shared" si="5"/>
        <v>INSERT INTO `rep_txt` VALUES (334, 'trois cents trente-quatre');</v>
      </c>
    </row>
    <row r="337" spans="1:3" x14ac:dyDescent="0.35">
      <c r="A337">
        <v>335</v>
      </c>
      <c r="B337" t="s">
        <v>1706</v>
      </c>
      <c r="C337" t="str">
        <f t="shared" si="5"/>
        <v>INSERT INTO `rep_txt` VALUES (335, 'trois cents trente-cinq');</v>
      </c>
    </row>
    <row r="338" spans="1:3" x14ac:dyDescent="0.35">
      <c r="A338">
        <v>336</v>
      </c>
      <c r="B338" t="s">
        <v>1707</v>
      </c>
      <c r="C338" t="str">
        <f t="shared" si="5"/>
        <v>INSERT INTO `rep_txt` VALUES (336, 'trois cents trente-six');</v>
      </c>
    </row>
    <row r="339" spans="1:3" x14ac:dyDescent="0.35">
      <c r="A339">
        <v>337</v>
      </c>
      <c r="B339" t="s">
        <v>1708</v>
      </c>
      <c r="C339" t="str">
        <f t="shared" si="5"/>
        <v>INSERT INTO `rep_txt` VALUES (337, 'trois cents trente-sept');</v>
      </c>
    </row>
    <row r="340" spans="1:3" x14ac:dyDescent="0.35">
      <c r="A340">
        <v>338</v>
      </c>
      <c r="B340" t="s">
        <v>1709</v>
      </c>
      <c r="C340" t="str">
        <f t="shared" si="5"/>
        <v>INSERT INTO `rep_txt` VALUES (338, 'trois cents trente-huit');</v>
      </c>
    </row>
    <row r="341" spans="1:3" x14ac:dyDescent="0.35">
      <c r="A341">
        <v>339</v>
      </c>
      <c r="B341" t="s">
        <v>1710</v>
      </c>
      <c r="C341" t="str">
        <f t="shared" si="5"/>
        <v>INSERT INTO `rep_txt` VALUES (339, 'trois cents trente-neuf');</v>
      </c>
    </row>
    <row r="342" spans="1:3" x14ac:dyDescent="0.35">
      <c r="A342">
        <v>340</v>
      </c>
      <c r="B342" t="s">
        <v>1711</v>
      </c>
      <c r="C342" t="str">
        <f t="shared" si="5"/>
        <v>INSERT INTO `rep_txt` VALUES (340, 'trois cents quarante');</v>
      </c>
    </row>
    <row r="343" spans="1:3" x14ac:dyDescent="0.35">
      <c r="A343">
        <v>341</v>
      </c>
      <c r="B343" t="s">
        <v>1712</v>
      </c>
      <c r="C343" t="str">
        <f t="shared" si="5"/>
        <v>INSERT INTO `rep_txt` VALUES (341, 'trois cents quarante-un');</v>
      </c>
    </row>
    <row r="344" spans="1:3" x14ac:dyDescent="0.35">
      <c r="A344">
        <v>342</v>
      </c>
      <c r="B344" t="s">
        <v>1713</v>
      </c>
      <c r="C344" t="str">
        <f t="shared" si="5"/>
        <v>INSERT INTO `rep_txt` VALUES (342, 'trois cents quarante-deux');</v>
      </c>
    </row>
    <row r="345" spans="1:3" x14ac:dyDescent="0.35">
      <c r="A345">
        <v>343</v>
      </c>
      <c r="B345" t="s">
        <v>1714</v>
      </c>
      <c r="C345" t="str">
        <f t="shared" si="5"/>
        <v>INSERT INTO `rep_txt` VALUES (343, 'trois cents quarante-trois');</v>
      </c>
    </row>
    <row r="346" spans="1:3" x14ac:dyDescent="0.35">
      <c r="A346">
        <v>344</v>
      </c>
      <c r="B346" t="s">
        <v>1715</v>
      </c>
      <c r="C346" t="str">
        <f t="shared" si="5"/>
        <v>INSERT INTO `rep_txt` VALUES (344, 'trois cents quarante-quatre');</v>
      </c>
    </row>
    <row r="347" spans="1:3" x14ac:dyDescent="0.35">
      <c r="A347">
        <v>345</v>
      </c>
      <c r="B347" t="s">
        <v>1716</v>
      </c>
      <c r="C347" t="str">
        <f t="shared" si="5"/>
        <v>INSERT INTO `rep_txt` VALUES (345, 'trois cents quarante-cinq');</v>
      </c>
    </row>
    <row r="348" spans="1:3" x14ac:dyDescent="0.35">
      <c r="A348">
        <v>346</v>
      </c>
      <c r="B348" t="s">
        <v>1717</v>
      </c>
      <c r="C348" t="str">
        <f t="shared" si="5"/>
        <v>INSERT INTO `rep_txt` VALUES (346, 'trois cents quarante-six');</v>
      </c>
    </row>
    <row r="349" spans="1:3" x14ac:dyDescent="0.35">
      <c r="A349">
        <v>347</v>
      </c>
      <c r="B349" t="s">
        <v>1718</v>
      </c>
      <c r="C349" t="str">
        <f t="shared" si="5"/>
        <v>INSERT INTO `rep_txt` VALUES (347, 'trois cents quarante-sept');</v>
      </c>
    </row>
    <row r="350" spans="1:3" x14ac:dyDescent="0.35">
      <c r="A350">
        <v>348</v>
      </c>
      <c r="B350" t="s">
        <v>1719</v>
      </c>
      <c r="C350" t="str">
        <f t="shared" si="5"/>
        <v>INSERT INTO `rep_txt` VALUES (348, 'trois cents quarante-huit');</v>
      </c>
    </row>
    <row r="351" spans="1:3" x14ac:dyDescent="0.35">
      <c r="A351">
        <v>349</v>
      </c>
      <c r="B351" t="s">
        <v>1720</v>
      </c>
      <c r="C351" t="str">
        <f t="shared" si="5"/>
        <v>INSERT INTO `rep_txt` VALUES (349, 'trois cents quarante-neuf');</v>
      </c>
    </row>
    <row r="352" spans="1:3" x14ac:dyDescent="0.35">
      <c r="A352">
        <v>350</v>
      </c>
      <c r="B352" t="s">
        <v>1721</v>
      </c>
      <c r="C352" t="str">
        <f t="shared" si="5"/>
        <v>INSERT INTO `rep_txt` VALUES (350, 'trois cents cinquante');</v>
      </c>
    </row>
    <row r="353" spans="1:3" x14ac:dyDescent="0.35">
      <c r="A353">
        <v>351</v>
      </c>
      <c r="B353" t="s">
        <v>1722</v>
      </c>
      <c r="C353" t="str">
        <f t="shared" si="5"/>
        <v>INSERT INTO `rep_txt` VALUES (351, 'trois cents cinquante-un');</v>
      </c>
    </row>
    <row r="354" spans="1:3" x14ac:dyDescent="0.35">
      <c r="A354">
        <v>352</v>
      </c>
      <c r="B354" t="s">
        <v>1723</v>
      </c>
      <c r="C354" t="str">
        <f t="shared" si="5"/>
        <v>INSERT INTO `rep_txt` VALUES (352, 'trois cents cinquante-deux');</v>
      </c>
    </row>
    <row r="355" spans="1:3" x14ac:dyDescent="0.35">
      <c r="A355">
        <v>353</v>
      </c>
      <c r="B355" t="s">
        <v>1724</v>
      </c>
      <c r="C355" t="str">
        <f t="shared" si="5"/>
        <v>INSERT INTO `rep_txt` VALUES (353, 'trois cents cinquante-trois');</v>
      </c>
    </row>
    <row r="356" spans="1:3" x14ac:dyDescent="0.35">
      <c r="A356">
        <v>354</v>
      </c>
      <c r="B356" t="s">
        <v>1725</v>
      </c>
      <c r="C356" t="str">
        <f t="shared" si="5"/>
        <v>INSERT INTO `rep_txt` VALUES (354, 'trois cents cinquante-quatre');</v>
      </c>
    </row>
    <row r="357" spans="1:3" x14ac:dyDescent="0.35">
      <c r="A357">
        <v>355</v>
      </c>
      <c r="B357" t="s">
        <v>1726</v>
      </c>
      <c r="C357" t="str">
        <f t="shared" si="5"/>
        <v>INSERT INTO `rep_txt` VALUES (355, 'trois cents cinquante-cinq');</v>
      </c>
    </row>
    <row r="358" spans="1:3" x14ac:dyDescent="0.35">
      <c r="A358">
        <v>356</v>
      </c>
      <c r="B358" t="s">
        <v>1727</v>
      </c>
      <c r="C358" t="str">
        <f t="shared" si="5"/>
        <v>INSERT INTO `rep_txt` VALUES (356, 'trois cents cinquante-six');</v>
      </c>
    </row>
    <row r="359" spans="1:3" x14ac:dyDescent="0.35">
      <c r="A359">
        <v>357</v>
      </c>
      <c r="B359" t="s">
        <v>1728</v>
      </c>
      <c r="C359" t="str">
        <f t="shared" si="5"/>
        <v>INSERT INTO `rep_txt` VALUES (357, 'trois cents cinquante-sept');</v>
      </c>
    </row>
    <row r="360" spans="1:3" x14ac:dyDescent="0.35">
      <c r="A360">
        <v>358</v>
      </c>
      <c r="B360" t="s">
        <v>1729</v>
      </c>
      <c r="C360" t="str">
        <f t="shared" si="5"/>
        <v>INSERT INTO `rep_txt` VALUES (358, 'trois cents cinquante-huit');</v>
      </c>
    </row>
    <row r="361" spans="1:3" x14ac:dyDescent="0.35">
      <c r="A361">
        <v>359</v>
      </c>
      <c r="B361" t="s">
        <v>1730</v>
      </c>
      <c r="C361" t="str">
        <f t="shared" si="5"/>
        <v>INSERT INTO `rep_txt` VALUES (359, 'trois cents cinquante-neuf');</v>
      </c>
    </row>
    <row r="362" spans="1:3" x14ac:dyDescent="0.35">
      <c r="A362">
        <v>360</v>
      </c>
      <c r="B362" t="s">
        <v>1731</v>
      </c>
      <c r="C362" t="str">
        <f t="shared" si="5"/>
        <v>INSERT INTO `rep_txt` VALUES (360, 'trois cents soixante');</v>
      </c>
    </row>
    <row r="363" spans="1:3" x14ac:dyDescent="0.35">
      <c r="A363">
        <v>361</v>
      </c>
      <c r="B363" t="s">
        <v>1732</v>
      </c>
      <c r="C363" t="str">
        <f t="shared" si="5"/>
        <v>INSERT INTO `rep_txt` VALUES (361, 'trois cents soixante-un');</v>
      </c>
    </row>
    <row r="364" spans="1:3" x14ac:dyDescent="0.35">
      <c r="A364">
        <v>362</v>
      </c>
      <c r="B364" t="s">
        <v>1733</v>
      </c>
      <c r="C364" t="str">
        <f t="shared" si="5"/>
        <v>INSERT INTO `rep_txt` VALUES (362, 'trois cents soixante-deux');</v>
      </c>
    </row>
    <row r="365" spans="1:3" x14ac:dyDescent="0.35">
      <c r="A365">
        <v>363</v>
      </c>
      <c r="B365" t="s">
        <v>1734</v>
      </c>
      <c r="C365" t="str">
        <f t="shared" si="5"/>
        <v>INSERT INTO `rep_txt` VALUES (363, 'trois cents soixante-trois');</v>
      </c>
    </row>
    <row r="366" spans="1:3" x14ac:dyDescent="0.35">
      <c r="A366">
        <v>364</v>
      </c>
      <c r="B366" t="s">
        <v>1735</v>
      </c>
      <c r="C366" t="str">
        <f t="shared" si="5"/>
        <v>INSERT INTO `rep_txt` VALUES (364, 'trois cents soixante-quatre');</v>
      </c>
    </row>
    <row r="367" spans="1:3" x14ac:dyDescent="0.35">
      <c r="A367">
        <v>365</v>
      </c>
      <c r="B367" t="s">
        <v>1736</v>
      </c>
      <c r="C367" t="str">
        <f t="shared" si="5"/>
        <v>INSERT INTO `rep_txt` VALUES (365, 'trois cents soixante-cinq');</v>
      </c>
    </row>
    <row r="368" spans="1:3" x14ac:dyDescent="0.35">
      <c r="A368">
        <v>366</v>
      </c>
      <c r="B368" t="s">
        <v>1737</v>
      </c>
      <c r="C368" t="str">
        <f t="shared" si="5"/>
        <v>INSERT INTO `rep_txt` VALUES (366, 'trois cents soixante-six');</v>
      </c>
    </row>
    <row r="369" spans="1:3" x14ac:dyDescent="0.35">
      <c r="A369">
        <v>367</v>
      </c>
      <c r="B369" t="s">
        <v>1738</v>
      </c>
      <c r="C369" t="str">
        <f t="shared" si="5"/>
        <v>INSERT INTO `rep_txt` VALUES (367, 'trois cents soixante-sept');</v>
      </c>
    </row>
    <row r="370" spans="1:3" x14ac:dyDescent="0.35">
      <c r="A370">
        <v>368</v>
      </c>
      <c r="B370" t="s">
        <v>1739</v>
      </c>
      <c r="C370" t="str">
        <f t="shared" si="5"/>
        <v>INSERT INTO `rep_txt` VALUES (368, 'trois cents soixante-huit');</v>
      </c>
    </row>
    <row r="371" spans="1:3" x14ac:dyDescent="0.35">
      <c r="A371">
        <v>369</v>
      </c>
      <c r="B371" t="s">
        <v>1740</v>
      </c>
      <c r="C371" t="str">
        <f t="shared" si="5"/>
        <v>INSERT INTO `rep_txt` VALUES (369, 'trois cents soixante-neuf');</v>
      </c>
    </row>
    <row r="372" spans="1:3" x14ac:dyDescent="0.35">
      <c r="A372">
        <v>370</v>
      </c>
      <c r="B372" t="s">
        <v>1741</v>
      </c>
      <c r="C372" t="str">
        <f t="shared" si="5"/>
        <v>INSERT INTO `rep_txt` VALUES (370, 'trois cents soixante-dix');</v>
      </c>
    </row>
    <row r="373" spans="1:3" x14ac:dyDescent="0.35">
      <c r="A373">
        <v>371</v>
      </c>
      <c r="B373" t="s">
        <v>1742</v>
      </c>
      <c r="C373" t="str">
        <f t="shared" si="5"/>
        <v>INSERT INTO `rep_txt` VALUES (371, 'trois cents soixante-onze');</v>
      </c>
    </row>
    <row r="374" spans="1:3" x14ac:dyDescent="0.35">
      <c r="A374">
        <v>372</v>
      </c>
      <c r="B374" t="s">
        <v>1743</v>
      </c>
      <c r="C374" t="str">
        <f t="shared" si="5"/>
        <v>INSERT INTO `rep_txt` VALUES (372, 'trois cents soixante-douze');</v>
      </c>
    </row>
    <row r="375" spans="1:3" x14ac:dyDescent="0.35">
      <c r="A375">
        <v>373</v>
      </c>
      <c r="B375" t="s">
        <v>1744</v>
      </c>
      <c r="C375" t="str">
        <f t="shared" si="5"/>
        <v>INSERT INTO `rep_txt` VALUES (373, 'trois cents soixante-treize');</v>
      </c>
    </row>
    <row r="376" spans="1:3" x14ac:dyDescent="0.35">
      <c r="A376">
        <v>374</v>
      </c>
      <c r="B376" t="s">
        <v>1745</v>
      </c>
      <c r="C376" t="str">
        <f t="shared" si="5"/>
        <v>INSERT INTO `rep_txt` VALUES (374, 'trois cents soixante-quatorze');</v>
      </c>
    </row>
    <row r="377" spans="1:3" x14ac:dyDescent="0.35">
      <c r="A377">
        <v>375</v>
      </c>
      <c r="B377" t="s">
        <v>1746</v>
      </c>
      <c r="C377" t="str">
        <f t="shared" si="5"/>
        <v>INSERT INTO `rep_txt` VALUES (375, 'trois cents soixante-quinze');</v>
      </c>
    </row>
    <row r="378" spans="1:3" x14ac:dyDescent="0.35">
      <c r="A378">
        <v>376</v>
      </c>
      <c r="B378" t="s">
        <v>1747</v>
      </c>
      <c r="C378" t="str">
        <f t="shared" si="5"/>
        <v>INSERT INTO `rep_txt` VALUES (376, 'trois cents soixante-seize');</v>
      </c>
    </row>
    <row r="379" spans="1:3" x14ac:dyDescent="0.35">
      <c r="A379">
        <v>377</v>
      </c>
      <c r="B379" t="s">
        <v>1748</v>
      </c>
      <c r="C379" t="str">
        <f t="shared" si="5"/>
        <v>INSERT INTO `rep_txt` VALUES (377, 'trois cents soixante-dix-sept');</v>
      </c>
    </row>
    <row r="380" spans="1:3" x14ac:dyDescent="0.35">
      <c r="A380">
        <v>378</v>
      </c>
      <c r="B380" t="s">
        <v>1749</v>
      </c>
      <c r="C380" t="str">
        <f t="shared" si="5"/>
        <v>INSERT INTO `rep_txt` VALUES (378, 'trois cents soixante-dix-huit');</v>
      </c>
    </row>
    <row r="381" spans="1:3" x14ac:dyDescent="0.35">
      <c r="A381">
        <v>379</v>
      </c>
      <c r="B381" t="s">
        <v>1750</v>
      </c>
      <c r="C381" t="str">
        <f t="shared" si="5"/>
        <v>INSERT INTO `rep_txt` VALUES (379, 'trois cents soixante-dix-neuf');</v>
      </c>
    </row>
    <row r="382" spans="1:3" x14ac:dyDescent="0.35">
      <c r="A382">
        <v>380</v>
      </c>
      <c r="B382" t="s">
        <v>1751</v>
      </c>
      <c r="C382" t="str">
        <f t="shared" si="5"/>
        <v>INSERT INTO `rep_txt` VALUES (380, 'trois cents quatre-vingt');</v>
      </c>
    </row>
    <row r="383" spans="1:3" x14ac:dyDescent="0.35">
      <c r="A383">
        <v>381</v>
      </c>
      <c r="B383" t="s">
        <v>1752</v>
      </c>
      <c r="C383" t="str">
        <f t="shared" si="5"/>
        <v>INSERT INTO `rep_txt` VALUES (381, 'trois cents quatre-vingt-un');</v>
      </c>
    </row>
    <row r="384" spans="1:3" x14ac:dyDescent="0.35">
      <c r="A384">
        <v>382</v>
      </c>
      <c r="B384" t="s">
        <v>1753</v>
      </c>
      <c r="C384" t="str">
        <f t="shared" si="5"/>
        <v>INSERT INTO `rep_txt` VALUES (382, 'trois cents quatre-vingt-deux');</v>
      </c>
    </row>
    <row r="385" spans="1:3" x14ac:dyDescent="0.35">
      <c r="A385">
        <v>383</v>
      </c>
      <c r="B385" t="s">
        <v>1754</v>
      </c>
      <c r="C385" t="str">
        <f t="shared" si="5"/>
        <v>INSERT INTO `rep_txt` VALUES (383, 'trois cents quatre-vingt-trois');</v>
      </c>
    </row>
    <row r="386" spans="1:3" x14ac:dyDescent="0.35">
      <c r="A386">
        <v>384</v>
      </c>
      <c r="B386" t="s">
        <v>1755</v>
      </c>
      <c r="C386" t="str">
        <f t="shared" ref="C386:C449" si="6">CONCATENATE("INSERT INTO `rep_txt` VALUES (",A386,", '",SUBSTITUTE(B386,"'","''"),"');")</f>
        <v>INSERT INTO `rep_txt` VALUES (384, 'trois cents quatre-vingt-quatre');</v>
      </c>
    </row>
    <row r="387" spans="1:3" x14ac:dyDescent="0.35">
      <c r="A387">
        <v>385</v>
      </c>
      <c r="B387" t="s">
        <v>1756</v>
      </c>
      <c r="C387" t="str">
        <f t="shared" si="6"/>
        <v>INSERT INTO `rep_txt` VALUES (385, 'trois cents quatre-vingt-cinq');</v>
      </c>
    </row>
    <row r="388" spans="1:3" x14ac:dyDescent="0.35">
      <c r="A388">
        <v>386</v>
      </c>
      <c r="B388" t="s">
        <v>1757</v>
      </c>
      <c r="C388" t="str">
        <f t="shared" si="6"/>
        <v>INSERT INTO `rep_txt` VALUES (386, 'trois cents quatre-vingt-six');</v>
      </c>
    </row>
    <row r="389" spans="1:3" x14ac:dyDescent="0.35">
      <c r="A389">
        <v>387</v>
      </c>
      <c r="B389" t="s">
        <v>1758</v>
      </c>
      <c r="C389" t="str">
        <f t="shared" si="6"/>
        <v>INSERT INTO `rep_txt` VALUES (387, 'trois cents quatre-vingt-sept');</v>
      </c>
    </row>
    <row r="390" spans="1:3" x14ac:dyDescent="0.35">
      <c r="A390">
        <v>388</v>
      </c>
      <c r="B390" t="s">
        <v>1759</v>
      </c>
      <c r="C390" t="str">
        <f t="shared" si="6"/>
        <v>INSERT INTO `rep_txt` VALUES (388, 'trois cents quatre-vingt-huit');</v>
      </c>
    </row>
    <row r="391" spans="1:3" x14ac:dyDescent="0.35">
      <c r="A391">
        <v>389</v>
      </c>
      <c r="B391" t="s">
        <v>1760</v>
      </c>
      <c r="C391" t="str">
        <f t="shared" si="6"/>
        <v>INSERT INTO `rep_txt` VALUES (389, 'trois cents quatre-vingt-neuf');</v>
      </c>
    </row>
    <row r="392" spans="1:3" x14ac:dyDescent="0.35">
      <c r="A392">
        <v>390</v>
      </c>
      <c r="B392" t="s">
        <v>1761</v>
      </c>
      <c r="C392" t="str">
        <f t="shared" si="6"/>
        <v>INSERT INTO `rep_txt` VALUES (390, 'trois cents quatre-vingt-dix');</v>
      </c>
    </row>
    <row r="393" spans="1:3" x14ac:dyDescent="0.35">
      <c r="A393">
        <v>391</v>
      </c>
      <c r="B393" t="s">
        <v>1762</v>
      </c>
      <c r="C393" t="str">
        <f t="shared" si="6"/>
        <v>INSERT INTO `rep_txt` VALUES (391, 'trois cents quatre-vingt-onze');</v>
      </c>
    </row>
    <row r="394" spans="1:3" x14ac:dyDescent="0.35">
      <c r="A394">
        <v>392</v>
      </c>
      <c r="B394" t="s">
        <v>1763</v>
      </c>
      <c r="C394" t="str">
        <f t="shared" si="6"/>
        <v>INSERT INTO `rep_txt` VALUES (392, 'trois cents quatre-vingt-douze');</v>
      </c>
    </row>
    <row r="395" spans="1:3" x14ac:dyDescent="0.35">
      <c r="A395">
        <v>393</v>
      </c>
      <c r="B395" t="s">
        <v>1764</v>
      </c>
      <c r="C395" t="str">
        <f t="shared" si="6"/>
        <v>INSERT INTO `rep_txt` VALUES (393, 'trois cents quatre-vingt-treize');</v>
      </c>
    </row>
    <row r="396" spans="1:3" x14ac:dyDescent="0.35">
      <c r="A396">
        <v>394</v>
      </c>
      <c r="B396" t="s">
        <v>1765</v>
      </c>
      <c r="C396" t="str">
        <f t="shared" si="6"/>
        <v>INSERT INTO `rep_txt` VALUES (394, 'trois cents quatre-vingt-quatorze');</v>
      </c>
    </row>
    <row r="397" spans="1:3" x14ac:dyDescent="0.35">
      <c r="A397">
        <v>395</v>
      </c>
      <c r="B397" t="s">
        <v>1766</v>
      </c>
      <c r="C397" t="str">
        <f t="shared" si="6"/>
        <v>INSERT INTO `rep_txt` VALUES (395, 'trois cents quatre-vingt-quinze');</v>
      </c>
    </row>
    <row r="398" spans="1:3" x14ac:dyDescent="0.35">
      <c r="A398">
        <v>396</v>
      </c>
      <c r="B398" t="s">
        <v>1767</v>
      </c>
      <c r="C398" t="str">
        <f t="shared" si="6"/>
        <v>INSERT INTO `rep_txt` VALUES (396, 'trois cents quatre-vingt-seize');</v>
      </c>
    </row>
    <row r="399" spans="1:3" x14ac:dyDescent="0.35">
      <c r="A399">
        <v>397</v>
      </c>
      <c r="B399" t="s">
        <v>1768</v>
      </c>
      <c r="C399" t="str">
        <f t="shared" si="6"/>
        <v>INSERT INTO `rep_txt` VALUES (397, 'trois cents quatre-vingt-dix-sept');</v>
      </c>
    </row>
    <row r="400" spans="1:3" x14ac:dyDescent="0.35">
      <c r="A400">
        <v>398</v>
      </c>
      <c r="B400" t="s">
        <v>1769</v>
      </c>
      <c r="C400" t="str">
        <f t="shared" si="6"/>
        <v>INSERT INTO `rep_txt` VALUES (398, 'trois cents quatre-vingt-dix-huit');</v>
      </c>
    </row>
    <row r="401" spans="1:3" x14ac:dyDescent="0.35">
      <c r="A401">
        <v>399</v>
      </c>
      <c r="B401" t="s">
        <v>1770</v>
      </c>
      <c r="C401" t="str">
        <f t="shared" si="6"/>
        <v>INSERT INTO `rep_txt` VALUES (399, 'trois cents quatre-vingt-dix-neuf');</v>
      </c>
    </row>
    <row r="402" spans="1:3" x14ac:dyDescent="0.35">
      <c r="A402">
        <v>400</v>
      </c>
      <c r="B402" t="s">
        <v>1771</v>
      </c>
      <c r="C402" t="str">
        <f t="shared" si="6"/>
        <v>INSERT INTO `rep_txt` VALUES (400, 'quatre cents');</v>
      </c>
    </row>
    <row r="403" spans="1:3" x14ac:dyDescent="0.35">
      <c r="A403">
        <v>401</v>
      </c>
      <c r="B403" t="s">
        <v>1772</v>
      </c>
      <c r="C403" t="str">
        <f t="shared" si="6"/>
        <v>INSERT INTO `rep_txt` VALUES (401, 'quatre cents un');</v>
      </c>
    </row>
    <row r="404" spans="1:3" x14ac:dyDescent="0.35">
      <c r="A404">
        <v>402</v>
      </c>
      <c r="B404" t="s">
        <v>1773</v>
      </c>
      <c r="C404" t="str">
        <f t="shared" si="6"/>
        <v>INSERT INTO `rep_txt` VALUES (402, 'quatre cents deux');</v>
      </c>
    </row>
    <row r="405" spans="1:3" x14ac:dyDescent="0.35">
      <c r="A405">
        <v>403</v>
      </c>
      <c r="B405" t="s">
        <v>1774</v>
      </c>
      <c r="C405" t="str">
        <f t="shared" si="6"/>
        <v>INSERT INTO `rep_txt` VALUES (403, 'quatre cents trois');</v>
      </c>
    </row>
    <row r="406" spans="1:3" x14ac:dyDescent="0.35">
      <c r="A406">
        <v>404</v>
      </c>
      <c r="B406" t="s">
        <v>1775</v>
      </c>
      <c r="C406" t="str">
        <f t="shared" si="6"/>
        <v>INSERT INTO `rep_txt` VALUES (404, 'quatre cents quatre');</v>
      </c>
    </row>
    <row r="407" spans="1:3" x14ac:dyDescent="0.35">
      <c r="A407">
        <v>405</v>
      </c>
      <c r="B407" t="s">
        <v>1776</v>
      </c>
      <c r="C407" t="str">
        <f t="shared" si="6"/>
        <v>INSERT INTO `rep_txt` VALUES (405, 'quatre cents cinq');</v>
      </c>
    </row>
    <row r="408" spans="1:3" x14ac:dyDescent="0.35">
      <c r="A408">
        <v>406</v>
      </c>
      <c r="B408" t="s">
        <v>1777</v>
      </c>
      <c r="C408" t="str">
        <f t="shared" si="6"/>
        <v>INSERT INTO `rep_txt` VALUES (406, 'quatre cents six');</v>
      </c>
    </row>
    <row r="409" spans="1:3" x14ac:dyDescent="0.35">
      <c r="A409">
        <v>407</v>
      </c>
      <c r="B409" t="s">
        <v>1778</v>
      </c>
      <c r="C409" t="str">
        <f t="shared" si="6"/>
        <v>INSERT INTO `rep_txt` VALUES (407, 'quatre cents sept');</v>
      </c>
    </row>
    <row r="410" spans="1:3" x14ac:dyDescent="0.35">
      <c r="A410">
        <v>408</v>
      </c>
      <c r="B410" t="s">
        <v>1779</v>
      </c>
      <c r="C410" t="str">
        <f t="shared" si="6"/>
        <v>INSERT INTO `rep_txt` VALUES (408, 'quatre cents huit');</v>
      </c>
    </row>
    <row r="411" spans="1:3" x14ac:dyDescent="0.35">
      <c r="A411">
        <v>409</v>
      </c>
      <c r="B411" t="s">
        <v>1780</v>
      </c>
      <c r="C411" t="str">
        <f t="shared" si="6"/>
        <v>INSERT INTO `rep_txt` VALUES (409, 'quatre cents neuf');</v>
      </c>
    </row>
    <row r="412" spans="1:3" x14ac:dyDescent="0.35">
      <c r="A412">
        <v>410</v>
      </c>
      <c r="B412" t="s">
        <v>1781</v>
      </c>
      <c r="C412" t="str">
        <f t="shared" si="6"/>
        <v>INSERT INTO `rep_txt` VALUES (410, 'quatre cents dix');</v>
      </c>
    </row>
    <row r="413" spans="1:3" x14ac:dyDescent="0.35">
      <c r="A413">
        <v>411</v>
      </c>
      <c r="B413" t="s">
        <v>1782</v>
      </c>
      <c r="C413" t="str">
        <f t="shared" si="6"/>
        <v>INSERT INTO `rep_txt` VALUES (411, 'quatre cents onze');</v>
      </c>
    </row>
    <row r="414" spans="1:3" x14ac:dyDescent="0.35">
      <c r="A414">
        <v>412</v>
      </c>
      <c r="B414" t="s">
        <v>1783</v>
      </c>
      <c r="C414" t="str">
        <f t="shared" si="6"/>
        <v>INSERT INTO `rep_txt` VALUES (412, 'quatre cents douze');</v>
      </c>
    </row>
    <row r="415" spans="1:3" x14ac:dyDescent="0.35">
      <c r="A415">
        <v>413</v>
      </c>
      <c r="B415" t="s">
        <v>1784</v>
      </c>
      <c r="C415" t="str">
        <f t="shared" si="6"/>
        <v>INSERT INTO `rep_txt` VALUES (413, 'quatre cents treize');</v>
      </c>
    </row>
    <row r="416" spans="1:3" x14ac:dyDescent="0.35">
      <c r="A416">
        <v>414</v>
      </c>
      <c r="B416" t="s">
        <v>1785</v>
      </c>
      <c r="C416" t="str">
        <f t="shared" si="6"/>
        <v>INSERT INTO `rep_txt` VALUES (414, 'quatre cents quatorze');</v>
      </c>
    </row>
    <row r="417" spans="1:3" x14ac:dyDescent="0.35">
      <c r="A417">
        <v>415</v>
      </c>
      <c r="B417" t="s">
        <v>1786</v>
      </c>
      <c r="C417" t="str">
        <f t="shared" si="6"/>
        <v>INSERT INTO `rep_txt` VALUES (415, 'quatre cents quinze');</v>
      </c>
    </row>
    <row r="418" spans="1:3" x14ac:dyDescent="0.35">
      <c r="A418">
        <v>416</v>
      </c>
      <c r="B418" t="s">
        <v>1787</v>
      </c>
      <c r="C418" t="str">
        <f t="shared" si="6"/>
        <v>INSERT INTO `rep_txt` VALUES (416, 'quatre cents seize');</v>
      </c>
    </row>
    <row r="419" spans="1:3" x14ac:dyDescent="0.35">
      <c r="A419">
        <v>417</v>
      </c>
      <c r="B419" t="s">
        <v>1788</v>
      </c>
      <c r="C419" t="str">
        <f t="shared" si="6"/>
        <v>INSERT INTO `rep_txt` VALUES (417, 'quatre cents dix-sept');</v>
      </c>
    </row>
    <row r="420" spans="1:3" x14ac:dyDescent="0.35">
      <c r="A420">
        <v>418</v>
      </c>
      <c r="B420" t="s">
        <v>1789</v>
      </c>
      <c r="C420" t="str">
        <f t="shared" si="6"/>
        <v>INSERT INTO `rep_txt` VALUES (418, 'quatre cents dix-huit');</v>
      </c>
    </row>
    <row r="421" spans="1:3" x14ac:dyDescent="0.35">
      <c r="A421">
        <v>419</v>
      </c>
      <c r="B421" t="s">
        <v>1790</v>
      </c>
      <c r="C421" t="str">
        <f t="shared" si="6"/>
        <v>INSERT INTO `rep_txt` VALUES (419, 'quatre cents dix-neuf');</v>
      </c>
    </row>
    <row r="422" spans="1:3" x14ac:dyDescent="0.35">
      <c r="A422">
        <v>420</v>
      </c>
      <c r="B422" t="s">
        <v>1791</v>
      </c>
      <c r="C422" t="str">
        <f t="shared" si="6"/>
        <v>INSERT INTO `rep_txt` VALUES (420, 'quatre cents vingt');</v>
      </c>
    </row>
    <row r="423" spans="1:3" x14ac:dyDescent="0.35">
      <c r="A423">
        <v>421</v>
      </c>
      <c r="B423" t="s">
        <v>1792</v>
      </c>
      <c r="C423" t="str">
        <f t="shared" si="6"/>
        <v>INSERT INTO `rep_txt` VALUES (421, 'quatre cents vingt-un');</v>
      </c>
    </row>
    <row r="424" spans="1:3" x14ac:dyDescent="0.35">
      <c r="A424">
        <v>422</v>
      </c>
      <c r="B424" t="s">
        <v>1793</v>
      </c>
      <c r="C424" t="str">
        <f t="shared" si="6"/>
        <v>INSERT INTO `rep_txt` VALUES (422, 'quatre cents vingt-deux');</v>
      </c>
    </row>
    <row r="425" spans="1:3" x14ac:dyDescent="0.35">
      <c r="A425">
        <v>423</v>
      </c>
      <c r="B425" t="s">
        <v>1794</v>
      </c>
      <c r="C425" t="str">
        <f t="shared" si="6"/>
        <v>INSERT INTO `rep_txt` VALUES (423, 'quatre cents vingt-trois');</v>
      </c>
    </row>
    <row r="426" spans="1:3" x14ac:dyDescent="0.35">
      <c r="A426">
        <v>424</v>
      </c>
      <c r="B426" t="s">
        <v>1795</v>
      </c>
      <c r="C426" t="str">
        <f t="shared" si="6"/>
        <v>INSERT INTO `rep_txt` VALUES (424, 'quatre cents vingt-quatre');</v>
      </c>
    </row>
    <row r="427" spans="1:3" x14ac:dyDescent="0.35">
      <c r="A427">
        <v>425</v>
      </c>
      <c r="B427" t="s">
        <v>1796</v>
      </c>
      <c r="C427" t="str">
        <f t="shared" si="6"/>
        <v>INSERT INTO `rep_txt` VALUES (425, 'quatre cents vingt-cinq');</v>
      </c>
    </row>
    <row r="428" spans="1:3" x14ac:dyDescent="0.35">
      <c r="A428">
        <v>426</v>
      </c>
      <c r="B428" t="s">
        <v>1797</v>
      </c>
      <c r="C428" t="str">
        <f t="shared" si="6"/>
        <v>INSERT INTO `rep_txt` VALUES (426, 'quatre cents vingt-six');</v>
      </c>
    </row>
    <row r="429" spans="1:3" x14ac:dyDescent="0.35">
      <c r="A429">
        <v>427</v>
      </c>
      <c r="B429" t="s">
        <v>1798</v>
      </c>
      <c r="C429" t="str">
        <f t="shared" si="6"/>
        <v>INSERT INTO `rep_txt` VALUES (427, 'quatre cents vingt-sept');</v>
      </c>
    </row>
    <row r="430" spans="1:3" x14ac:dyDescent="0.35">
      <c r="A430">
        <v>428</v>
      </c>
      <c r="B430" t="s">
        <v>1799</v>
      </c>
      <c r="C430" t="str">
        <f t="shared" si="6"/>
        <v>INSERT INTO `rep_txt` VALUES (428, 'quatre cents vingt-huit');</v>
      </c>
    </row>
    <row r="431" spans="1:3" x14ac:dyDescent="0.35">
      <c r="A431">
        <v>429</v>
      </c>
      <c r="B431" t="s">
        <v>1800</v>
      </c>
      <c r="C431" t="str">
        <f t="shared" si="6"/>
        <v>INSERT INTO `rep_txt` VALUES (429, 'quatre cents vingt-neuf');</v>
      </c>
    </row>
    <row r="432" spans="1:3" x14ac:dyDescent="0.35">
      <c r="A432">
        <v>430</v>
      </c>
      <c r="B432" t="s">
        <v>1801</v>
      </c>
      <c r="C432" t="str">
        <f t="shared" si="6"/>
        <v>INSERT INTO `rep_txt` VALUES (430, 'quatre cents trente');</v>
      </c>
    </row>
    <row r="433" spans="1:3" x14ac:dyDescent="0.35">
      <c r="A433">
        <v>431</v>
      </c>
      <c r="B433" t="s">
        <v>1802</v>
      </c>
      <c r="C433" t="str">
        <f t="shared" si="6"/>
        <v>INSERT INTO `rep_txt` VALUES (431, 'quatre cents trente-un');</v>
      </c>
    </row>
    <row r="434" spans="1:3" x14ac:dyDescent="0.35">
      <c r="A434">
        <v>432</v>
      </c>
      <c r="B434" t="s">
        <v>1803</v>
      </c>
      <c r="C434" t="str">
        <f t="shared" si="6"/>
        <v>INSERT INTO `rep_txt` VALUES (432, 'quatre cents trente-deux');</v>
      </c>
    </row>
    <row r="435" spans="1:3" x14ac:dyDescent="0.35">
      <c r="A435">
        <v>433</v>
      </c>
      <c r="B435" t="s">
        <v>1804</v>
      </c>
      <c r="C435" t="str">
        <f t="shared" si="6"/>
        <v>INSERT INTO `rep_txt` VALUES (433, 'quatre cents trente-trois');</v>
      </c>
    </row>
    <row r="436" spans="1:3" x14ac:dyDescent="0.35">
      <c r="A436">
        <v>434</v>
      </c>
      <c r="B436" t="s">
        <v>1805</v>
      </c>
      <c r="C436" t="str">
        <f t="shared" si="6"/>
        <v>INSERT INTO `rep_txt` VALUES (434, 'quatre cents trente-quatre');</v>
      </c>
    </row>
    <row r="437" spans="1:3" x14ac:dyDescent="0.35">
      <c r="A437">
        <v>435</v>
      </c>
      <c r="B437" t="s">
        <v>1806</v>
      </c>
      <c r="C437" t="str">
        <f t="shared" si="6"/>
        <v>INSERT INTO `rep_txt` VALUES (435, 'quatre cents trente-cinq');</v>
      </c>
    </row>
    <row r="438" spans="1:3" x14ac:dyDescent="0.35">
      <c r="A438">
        <v>436</v>
      </c>
      <c r="B438" t="s">
        <v>1807</v>
      </c>
      <c r="C438" t="str">
        <f t="shared" si="6"/>
        <v>INSERT INTO `rep_txt` VALUES (436, 'quatre cents trente-six');</v>
      </c>
    </row>
    <row r="439" spans="1:3" x14ac:dyDescent="0.35">
      <c r="A439">
        <v>437</v>
      </c>
      <c r="B439" t="s">
        <v>1808</v>
      </c>
      <c r="C439" t="str">
        <f t="shared" si="6"/>
        <v>INSERT INTO `rep_txt` VALUES (437, 'quatre cents trente-sept');</v>
      </c>
    </row>
    <row r="440" spans="1:3" x14ac:dyDescent="0.35">
      <c r="A440">
        <v>438</v>
      </c>
      <c r="B440" t="s">
        <v>1809</v>
      </c>
      <c r="C440" t="str">
        <f t="shared" si="6"/>
        <v>INSERT INTO `rep_txt` VALUES (438, 'quatre cents trente-huit');</v>
      </c>
    </row>
    <row r="441" spans="1:3" x14ac:dyDescent="0.35">
      <c r="A441">
        <v>439</v>
      </c>
      <c r="B441" t="s">
        <v>1810</v>
      </c>
      <c r="C441" t="str">
        <f t="shared" si="6"/>
        <v>INSERT INTO `rep_txt` VALUES (439, 'quatre cents trente-neuf');</v>
      </c>
    </row>
    <row r="442" spans="1:3" x14ac:dyDescent="0.35">
      <c r="A442">
        <v>440</v>
      </c>
      <c r="B442" t="s">
        <v>1811</v>
      </c>
      <c r="C442" t="str">
        <f t="shared" si="6"/>
        <v>INSERT INTO `rep_txt` VALUES (440, 'quatre cents quarante');</v>
      </c>
    </row>
    <row r="443" spans="1:3" x14ac:dyDescent="0.35">
      <c r="A443">
        <v>441</v>
      </c>
      <c r="B443" t="s">
        <v>1812</v>
      </c>
      <c r="C443" t="str">
        <f t="shared" si="6"/>
        <v>INSERT INTO `rep_txt` VALUES (441, 'quatre cents quarante-un');</v>
      </c>
    </row>
    <row r="444" spans="1:3" x14ac:dyDescent="0.35">
      <c r="A444">
        <v>442</v>
      </c>
      <c r="B444" t="s">
        <v>1813</v>
      </c>
      <c r="C444" t="str">
        <f t="shared" si="6"/>
        <v>INSERT INTO `rep_txt` VALUES (442, 'quatre cents quarante-deux');</v>
      </c>
    </row>
    <row r="445" spans="1:3" x14ac:dyDescent="0.35">
      <c r="A445">
        <v>443</v>
      </c>
      <c r="B445" t="s">
        <v>1814</v>
      </c>
      <c r="C445" t="str">
        <f t="shared" si="6"/>
        <v>INSERT INTO `rep_txt` VALUES (443, 'quatre cents quarante-trois');</v>
      </c>
    </row>
    <row r="446" spans="1:3" x14ac:dyDescent="0.35">
      <c r="A446">
        <v>444</v>
      </c>
      <c r="B446" t="s">
        <v>1815</v>
      </c>
      <c r="C446" t="str">
        <f t="shared" si="6"/>
        <v>INSERT INTO `rep_txt` VALUES (444, 'quatre cents quarante-quatre');</v>
      </c>
    </row>
    <row r="447" spans="1:3" x14ac:dyDescent="0.35">
      <c r="A447">
        <v>445</v>
      </c>
      <c r="B447" t="s">
        <v>1816</v>
      </c>
      <c r="C447" t="str">
        <f t="shared" si="6"/>
        <v>INSERT INTO `rep_txt` VALUES (445, 'quatre cents quarante-cinq');</v>
      </c>
    </row>
    <row r="448" spans="1:3" x14ac:dyDescent="0.35">
      <c r="A448">
        <v>446</v>
      </c>
      <c r="B448" t="s">
        <v>1817</v>
      </c>
      <c r="C448" t="str">
        <f t="shared" si="6"/>
        <v>INSERT INTO `rep_txt` VALUES (446, 'quatre cents quarante-six');</v>
      </c>
    </row>
    <row r="449" spans="1:3" x14ac:dyDescent="0.35">
      <c r="A449">
        <v>447</v>
      </c>
      <c r="B449" t="s">
        <v>1818</v>
      </c>
      <c r="C449" t="str">
        <f t="shared" si="6"/>
        <v>INSERT INTO `rep_txt` VALUES (447, 'quatre cents quarante-sept');</v>
      </c>
    </row>
    <row r="450" spans="1:3" x14ac:dyDescent="0.35">
      <c r="A450">
        <v>448</v>
      </c>
      <c r="B450" t="s">
        <v>1819</v>
      </c>
      <c r="C450" t="str">
        <f t="shared" ref="C450:C513" si="7">CONCATENATE("INSERT INTO `rep_txt` VALUES (",A450,", '",SUBSTITUTE(B450,"'","''"),"');")</f>
        <v>INSERT INTO `rep_txt` VALUES (448, 'quatre cents quarante-huit');</v>
      </c>
    </row>
    <row r="451" spans="1:3" x14ac:dyDescent="0.35">
      <c r="A451">
        <v>449</v>
      </c>
      <c r="B451" t="s">
        <v>1820</v>
      </c>
      <c r="C451" t="str">
        <f t="shared" si="7"/>
        <v>INSERT INTO `rep_txt` VALUES (449, 'quatre cents quarante-neuf');</v>
      </c>
    </row>
    <row r="452" spans="1:3" x14ac:dyDescent="0.35">
      <c r="A452">
        <v>450</v>
      </c>
      <c r="B452" t="s">
        <v>1821</v>
      </c>
      <c r="C452" t="str">
        <f t="shared" si="7"/>
        <v>INSERT INTO `rep_txt` VALUES (450, 'quatre cents cinquante');</v>
      </c>
    </row>
    <row r="453" spans="1:3" x14ac:dyDescent="0.35">
      <c r="A453">
        <v>451</v>
      </c>
      <c r="B453" t="s">
        <v>1822</v>
      </c>
      <c r="C453" t="str">
        <f t="shared" si="7"/>
        <v>INSERT INTO `rep_txt` VALUES (451, 'quatre cents cinquante-un');</v>
      </c>
    </row>
    <row r="454" spans="1:3" x14ac:dyDescent="0.35">
      <c r="A454">
        <v>452</v>
      </c>
      <c r="B454" t="s">
        <v>1823</v>
      </c>
      <c r="C454" t="str">
        <f t="shared" si="7"/>
        <v>INSERT INTO `rep_txt` VALUES (452, 'quatre cents cinquante-deux');</v>
      </c>
    </row>
    <row r="455" spans="1:3" x14ac:dyDescent="0.35">
      <c r="A455">
        <v>453</v>
      </c>
      <c r="B455" t="s">
        <v>1824</v>
      </c>
      <c r="C455" t="str">
        <f t="shared" si="7"/>
        <v>INSERT INTO `rep_txt` VALUES (453, 'quatre cents cinquante-trois');</v>
      </c>
    </row>
    <row r="456" spans="1:3" x14ac:dyDescent="0.35">
      <c r="A456">
        <v>454</v>
      </c>
      <c r="B456" t="s">
        <v>1825</v>
      </c>
      <c r="C456" t="str">
        <f t="shared" si="7"/>
        <v>INSERT INTO `rep_txt` VALUES (454, 'quatre cents cinquante-quatre');</v>
      </c>
    </row>
    <row r="457" spans="1:3" x14ac:dyDescent="0.35">
      <c r="A457">
        <v>455</v>
      </c>
      <c r="B457" t="s">
        <v>1826</v>
      </c>
      <c r="C457" t="str">
        <f t="shared" si="7"/>
        <v>INSERT INTO `rep_txt` VALUES (455, 'quatre cents cinquante-cinq');</v>
      </c>
    </row>
    <row r="458" spans="1:3" x14ac:dyDescent="0.35">
      <c r="A458">
        <v>456</v>
      </c>
      <c r="B458" t="s">
        <v>1827</v>
      </c>
      <c r="C458" t="str">
        <f t="shared" si="7"/>
        <v>INSERT INTO `rep_txt` VALUES (456, 'quatre cents cinquante-six');</v>
      </c>
    </row>
    <row r="459" spans="1:3" x14ac:dyDescent="0.35">
      <c r="A459">
        <v>457</v>
      </c>
      <c r="B459" t="s">
        <v>1828</v>
      </c>
      <c r="C459" t="str">
        <f t="shared" si="7"/>
        <v>INSERT INTO `rep_txt` VALUES (457, 'quatre cents cinquante-sept');</v>
      </c>
    </row>
    <row r="460" spans="1:3" x14ac:dyDescent="0.35">
      <c r="A460">
        <v>458</v>
      </c>
      <c r="B460" t="s">
        <v>1829</v>
      </c>
      <c r="C460" t="str">
        <f t="shared" si="7"/>
        <v>INSERT INTO `rep_txt` VALUES (458, 'quatre cents cinquante-huit');</v>
      </c>
    </row>
    <row r="461" spans="1:3" x14ac:dyDescent="0.35">
      <c r="A461">
        <v>459</v>
      </c>
      <c r="B461" t="s">
        <v>1830</v>
      </c>
      <c r="C461" t="str">
        <f t="shared" si="7"/>
        <v>INSERT INTO `rep_txt` VALUES (459, 'quatre cents cinquante-neuf');</v>
      </c>
    </row>
    <row r="462" spans="1:3" x14ac:dyDescent="0.35">
      <c r="A462">
        <v>460</v>
      </c>
      <c r="B462" t="s">
        <v>1831</v>
      </c>
      <c r="C462" t="str">
        <f t="shared" si="7"/>
        <v>INSERT INTO `rep_txt` VALUES (460, 'quatre cents soixante');</v>
      </c>
    </row>
    <row r="463" spans="1:3" x14ac:dyDescent="0.35">
      <c r="A463">
        <v>461</v>
      </c>
      <c r="B463" t="s">
        <v>1832</v>
      </c>
      <c r="C463" t="str">
        <f t="shared" si="7"/>
        <v>INSERT INTO `rep_txt` VALUES (461, 'quatre cents soixante-un');</v>
      </c>
    </row>
    <row r="464" spans="1:3" x14ac:dyDescent="0.35">
      <c r="A464">
        <v>462</v>
      </c>
      <c r="B464" t="s">
        <v>1833</v>
      </c>
      <c r="C464" t="str">
        <f t="shared" si="7"/>
        <v>INSERT INTO `rep_txt` VALUES (462, 'quatre cents soixante-deux');</v>
      </c>
    </row>
    <row r="465" spans="1:3" x14ac:dyDescent="0.35">
      <c r="A465">
        <v>463</v>
      </c>
      <c r="B465" t="s">
        <v>1834</v>
      </c>
      <c r="C465" t="str">
        <f t="shared" si="7"/>
        <v>INSERT INTO `rep_txt` VALUES (463, 'quatre cents soixante-trois');</v>
      </c>
    </row>
    <row r="466" spans="1:3" x14ac:dyDescent="0.35">
      <c r="A466">
        <v>464</v>
      </c>
      <c r="B466" t="s">
        <v>1835</v>
      </c>
      <c r="C466" t="str">
        <f t="shared" si="7"/>
        <v>INSERT INTO `rep_txt` VALUES (464, 'quatre cents soixante-quatre');</v>
      </c>
    </row>
    <row r="467" spans="1:3" x14ac:dyDescent="0.35">
      <c r="A467">
        <v>465</v>
      </c>
      <c r="B467" t="s">
        <v>1836</v>
      </c>
      <c r="C467" t="str">
        <f t="shared" si="7"/>
        <v>INSERT INTO `rep_txt` VALUES (465, 'quatre cents soixante-cinq');</v>
      </c>
    </row>
    <row r="468" spans="1:3" x14ac:dyDescent="0.35">
      <c r="A468">
        <v>466</v>
      </c>
      <c r="B468" t="s">
        <v>1837</v>
      </c>
      <c r="C468" t="str">
        <f t="shared" si="7"/>
        <v>INSERT INTO `rep_txt` VALUES (466, 'quatre cents soixante-six');</v>
      </c>
    </row>
    <row r="469" spans="1:3" x14ac:dyDescent="0.35">
      <c r="A469">
        <v>467</v>
      </c>
      <c r="B469" t="s">
        <v>1838</v>
      </c>
      <c r="C469" t="str">
        <f t="shared" si="7"/>
        <v>INSERT INTO `rep_txt` VALUES (467, 'quatre cents soixante-sept');</v>
      </c>
    </row>
    <row r="470" spans="1:3" x14ac:dyDescent="0.35">
      <c r="A470">
        <v>468</v>
      </c>
      <c r="B470" t="s">
        <v>1839</v>
      </c>
      <c r="C470" t="str">
        <f t="shared" si="7"/>
        <v>INSERT INTO `rep_txt` VALUES (468, 'quatre cents soixante-huit');</v>
      </c>
    </row>
    <row r="471" spans="1:3" x14ac:dyDescent="0.35">
      <c r="A471">
        <v>469</v>
      </c>
      <c r="B471" t="s">
        <v>1840</v>
      </c>
      <c r="C471" t="str">
        <f t="shared" si="7"/>
        <v>INSERT INTO `rep_txt` VALUES (469, 'quatre cents soixante-neuf');</v>
      </c>
    </row>
    <row r="472" spans="1:3" x14ac:dyDescent="0.35">
      <c r="A472">
        <v>470</v>
      </c>
      <c r="B472" t="s">
        <v>1841</v>
      </c>
      <c r="C472" t="str">
        <f t="shared" si="7"/>
        <v>INSERT INTO `rep_txt` VALUES (470, 'quatre cents soixante-dix');</v>
      </c>
    </row>
    <row r="473" spans="1:3" x14ac:dyDescent="0.35">
      <c r="A473">
        <v>471</v>
      </c>
      <c r="B473" t="s">
        <v>1842</v>
      </c>
      <c r="C473" t="str">
        <f t="shared" si="7"/>
        <v>INSERT INTO `rep_txt` VALUES (471, 'quatre cents soixante-onze');</v>
      </c>
    </row>
    <row r="474" spans="1:3" x14ac:dyDescent="0.35">
      <c r="A474">
        <v>472</v>
      </c>
      <c r="B474" t="s">
        <v>1843</v>
      </c>
      <c r="C474" t="str">
        <f t="shared" si="7"/>
        <v>INSERT INTO `rep_txt` VALUES (472, 'quatre cents soixante-douze');</v>
      </c>
    </row>
    <row r="475" spans="1:3" x14ac:dyDescent="0.35">
      <c r="A475">
        <v>473</v>
      </c>
      <c r="B475" t="s">
        <v>1844</v>
      </c>
      <c r="C475" t="str">
        <f t="shared" si="7"/>
        <v>INSERT INTO `rep_txt` VALUES (473, 'quatre cents soixante-treize');</v>
      </c>
    </row>
    <row r="476" spans="1:3" x14ac:dyDescent="0.35">
      <c r="A476">
        <v>474</v>
      </c>
      <c r="B476" t="s">
        <v>1845</v>
      </c>
      <c r="C476" t="str">
        <f t="shared" si="7"/>
        <v>INSERT INTO `rep_txt` VALUES (474, 'quatre cents soixante-quatorze');</v>
      </c>
    </row>
    <row r="477" spans="1:3" x14ac:dyDescent="0.35">
      <c r="A477">
        <v>475</v>
      </c>
      <c r="B477" t="s">
        <v>1846</v>
      </c>
      <c r="C477" t="str">
        <f t="shared" si="7"/>
        <v>INSERT INTO `rep_txt` VALUES (475, 'quatre cents soixante-quinze');</v>
      </c>
    </row>
    <row r="478" spans="1:3" x14ac:dyDescent="0.35">
      <c r="A478">
        <v>476</v>
      </c>
      <c r="B478" t="s">
        <v>1847</v>
      </c>
      <c r="C478" t="str">
        <f t="shared" si="7"/>
        <v>INSERT INTO `rep_txt` VALUES (476, 'quatre cents soixante-seize');</v>
      </c>
    </row>
    <row r="479" spans="1:3" x14ac:dyDescent="0.35">
      <c r="A479">
        <v>477</v>
      </c>
      <c r="B479" t="s">
        <v>1848</v>
      </c>
      <c r="C479" t="str">
        <f t="shared" si="7"/>
        <v>INSERT INTO `rep_txt` VALUES (477, 'quatre cents soixante-dix-sept');</v>
      </c>
    </row>
    <row r="480" spans="1:3" x14ac:dyDescent="0.35">
      <c r="A480">
        <v>478</v>
      </c>
      <c r="B480" t="s">
        <v>1849</v>
      </c>
      <c r="C480" t="str">
        <f t="shared" si="7"/>
        <v>INSERT INTO `rep_txt` VALUES (478, 'quatre cents soixante-dix-huit');</v>
      </c>
    </row>
    <row r="481" spans="1:3" x14ac:dyDescent="0.35">
      <c r="A481">
        <v>479</v>
      </c>
      <c r="B481" t="s">
        <v>1850</v>
      </c>
      <c r="C481" t="str">
        <f t="shared" si="7"/>
        <v>INSERT INTO `rep_txt` VALUES (479, 'quatre cents soixante-dix-neuf');</v>
      </c>
    </row>
    <row r="482" spans="1:3" x14ac:dyDescent="0.35">
      <c r="A482">
        <v>480</v>
      </c>
      <c r="B482" t="s">
        <v>1851</v>
      </c>
      <c r="C482" t="str">
        <f t="shared" si="7"/>
        <v>INSERT INTO `rep_txt` VALUES (480, 'quatre cents quatre-vingt');</v>
      </c>
    </row>
    <row r="483" spans="1:3" x14ac:dyDescent="0.35">
      <c r="A483">
        <v>481</v>
      </c>
      <c r="B483" t="s">
        <v>1852</v>
      </c>
      <c r="C483" t="str">
        <f t="shared" si="7"/>
        <v>INSERT INTO `rep_txt` VALUES (481, 'quatre cents quatre-vingt-un');</v>
      </c>
    </row>
    <row r="484" spans="1:3" x14ac:dyDescent="0.35">
      <c r="A484">
        <v>482</v>
      </c>
      <c r="B484" t="s">
        <v>1853</v>
      </c>
      <c r="C484" t="str">
        <f t="shared" si="7"/>
        <v>INSERT INTO `rep_txt` VALUES (482, 'quatre cents quatre-vingt-deux');</v>
      </c>
    </row>
    <row r="485" spans="1:3" x14ac:dyDescent="0.35">
      <c r="A485">
        <v>483</v>
      </c>
      <c r="B485" t="s">
        <v>1854</v>
      </c>
      <c r="C485" t="str">
        <f t="shared" si="7"/>
        <v>INSERT INTO `rep_txt` VALUES (483, 'quatre cents quatre-vingt-trois');</v>
      </c>
    </row>
    <row r="486" spans="1:3" x14ac:dyDescent="0.35">
      <c r="A486">
        <v>484</v>
      </c>
      <c r="B486" t="s">
        <v>1855</v>
      </c>
      <c r="C486" t="str">
        <f t="shared" si="7"/>
        <v>INSERT INTO `rep_txt` VALUES (484, 'quatre cents quatre-vingt-quatre');</v>
      </c>
    </row>
    <row r="487" spans="1:3" x14ac:dyDescent="0.35">
      <c r="A487">
        <v>485</v>
      </c>
      <c r="B487" t="s">
        <v>1856</v>
      </c>
      <c r="C487" t="str">
        <f t="shared" si="7"/>
        <v>INSERT INTO `rep_txt` VALUES (485, 'quatre cents quatre-vingt-cinq');</v>
      </c>
    </row>
    <row r="488" spans="1:3" x14ac:dyDescent="0.35">
      <c r="A488">
        <v>486</v>
      </c>
      <c r="B488" t="s">
        <v>1857</v>
      </c>
      <c r="C488" t="str">
        <f t="shared" si="7"/>
        <v>INSERT INTO `rep_txt` VALUES (486, 'quatre cents quatre-vingt-six');</v>
      </c>
    </row>
    <row r="489" spans="1:3" x14ac:dyDescent="0.35">
      <c r="A489">
        <v>487</v>
      </c>
      <c r="B489" t="s">
        <v>1858</v>
      </c>
      <c r="C489" t="str">
        <f t="shared" si="7"/>
        <v>INSERT INTO `rep_txt` VALUES (487, 'quatre cents quatre-vingt-sept');</v>
      </c>
    </row>
    <row r="490" spans="1:3" x14ac:dyDescent="0.35">
      <c r="A490">
        <v>488</v>
      </c>
      <c r="B490" t="s">
        <v>1859</v>
      </c>
      <c r="C490" t="str">
        <f t="shared" si="7"/>
        <v>INSERT INTO `rep_txt` VALUES (488, 'quatre cents quatre-vingt-huit');</v>
      </c>
    </row>
    <row r="491" spans="1:3" x14ac:dyDescent="0.35">
      <c r="A491">
        <v>489</v>
      </c>
      <c r="B491" t="s">
        <v>1860</v>
      </c>
      <c r="C491" t="str">
        <f t="shared" si="7"/>
        <v>INSERT INTO `rep_txt` VALUES (489, 'quatre cents quatre-vingt-neuf');</v>
      </c>
    </row>
    <row r="492" spans="1:3" x14ac:dyDescent="0.35">
      <c r="A492">
        <v>490</v>
      </c>
      <c r="B492" t="s">
        <v>1861</v>
      </c>
      <c r="C492" t="str">
        <f t="shared" si="7"/>
        <v>INSERT INTO `rep_txt` VALUES (490, 'quatre cents quatre-vingt-dix');</v>
      </c>
    </row>
    <row r="493" spans="1:3" x14ac:dyDescent="0.35">
      <c r="A493">
        <v>491</v>
      </c>
      <c r="B493" t="s">
        <v>1862</v>
      </c>
      <c r="C493" t="str">
        <f t="shared" si="7"/>
        <v>INSERT INTO `rep_txt` VALUES (491, 'quatre cents quatre-vingt-onze');</v>
      </c>
    </row>
    <row r="494" spans="1:3" x14ac:dyDescent="0.35">
      <c r="A494">
        <v>492</v>
      </c>
      <c r="B494" t="s">
        <v>1863</v>
      </c>
      <c r="C494" t="str">
        <f t="shared" si="7"/>
        <v>INSERT INTO `rep_txt` VALUES (492, 'quatre cents quatre-vingt-douze');</v>
      </c>
    </row>
    <row r="495" spans="1:3" x14ac:dyDescent="0.35">
      <c r="A495">
        <v>493</v>
      </c>
      <c r="B495" t="s">
        <v>1864</v>
      </c>
      <c r="C495" t="str">
        <f t="shared" si="7"/>
        <v>INSERT INTO `rep_txt` VALUES (493, 'quatre cents quatre-vingt-treize');</v>
      </c>
    </row>
    <row r="496" spans="1:3" x14ac:dyDescent="0.35">
      <c r="A496">
        <v>494</v>
      </c>
      <c r="B496" t="s">
        <v>1865</v>
      </c>
      <c r="C496" t="str">
        <f t="shared" si="7"/>
        <v>INSERT INTO `rep_txt` VALUES (494, 'quatre cents quatre-vingt-quatorze');</v>
      </c>
    </row>
    <row r="497" spans="1:3" x14ac:dyDescent="0.35">
      <c r="A497">
        <v>495</v>
      </c>
      <c r="B497" t="s">
        <v>1866</v>
      </c>
      <c r="C497" t="str">
        <f t="shared" si="7"/>
        <v>INSERT INTO `rep_txt` VALUES (495, 'quatre cents quatre-vingt-quinze');</v>
      </c>
    </row>
    <row r="498" spans="1:3" x14ac:dyDescent="0.35">
      <c r="A498">
        <v>496</v>
      </c>
      <c r="B498" t="s">
        <v>1867</v>
      </c>
      <c r="C498" t="str">
        <f t="shared" si="7"/>
        <v>INSERT INTO `rep_txt` VALUES (496, 'quatre cents quatre-vingt-seize');</v>
      </c>
    </row>
    <row r="499" spans="1:3" x14ac:dyDescent="0.35">
      <c r="A499">
        <v>497</v>
      </c>
      <c r="B499" t="s">
        <v>1868</v>
      </c>
      <c r="C499" t="str">
        <f t="shared" si="7"/>
        <v>INSERT INTO `rep_txt` VALUES (497, 'quatre cents quatre-vingt-dix-sept');</v>
      </c>
    </row>
    <row r="500" spans="1:3" x14ac:dyDescent="0.35">
      <c r="A500">
        <v>498</v>
      </c>
      <c r="B500" t="s">
        <v>1869</v>
      </c>
      <c r="C500" t="str">
        <f t="shared" si="7"/>
        <v>INSERT INTO `rep_txt` VALUES (498, 'quatre cents quatre-vingt-dix-huit');</v>
      </c>
    </row>
    <row r="501" spans="1:3" x14ac:dyDescent="0.35">
      <c r="A501">
        <v>499</v>
      </c>
      <c r="B501" t="s">
        <v>1870</v>
      </c>
      <c r="C501" t="str">
        <f t="shared" si="7"/>
        <v>INSERT INTO `rep_txt` VALUES (499, 'quatre cents quatre-vingt-dix-neuf');</v>
      </c>
    </row>
    <row r="502" spans="1:3" x14ac:dyDescent="0.35">
      <c r="A502">
        <v>500</v>
      </c>
      <c r="B502" t="s">
        <v>1871</v>
      </c>
      <c r="C502" t="str">
        <f t="shared" si="7"/>
        <v>INSERT INTO `rep_txt` VALUES (500, 'cinq cents');</v>
      </c>
    </row>
    <row r="503" spans="1:3" x14ac:dyDescent="0.35">
      <c r="A503">
        <v>501</v>
      </c>
      <c r="B503" t="s">
        <v>1872</v>
      </c>
      <c r="C503" t="str">
        <f t="shared" si="7"/>
        <v>INSERT INTO `rep_txt` VALUES (501, 'cinq cents un');</v>
      </c>
    </row>
    <row r="504" spans="1:3" x14ac:dyDescent="0.35">
      <c r="A504">
        <v>502</v>
      </c>
      <c r="B504" t="s">
        <v>1873</v>
      </c>
      <c r="C504" t="str">
        <f t="shared" si="7"/>
        <v>INSERT INTO `rep_txt` VALUES (502, 'cinq cents deux');</v>
      </c>
    </row>
    <row r="505" spans="1:3" x14ac:dyDescent="0.35">
      <c r="A505">
        <v>503</v>
      </c>
      <c r="B505" t="s">
        <v>1874</v>
      </c>
      <c r="C505" t="str">
        <f t="shared" si="7"/>
        <v>INSERT INTO `rep_txt` VALUES (503, 'cinq cents trois');</v>
      </c>
    </row>
    <row r="506" spans="1:3" x14ac:dyDescent="0.35">
      <c r="A506">
        <v>504</v>
      </c>
      <c r="B506" t="s">
        <v>1875</v>
      </c>
      <c r="C506" t="str">
        <f t="shared" si="7"/>
        <v>INSERT INTO `rep_txt` VALUES (504, 'cinq cents quatre');</v>
      </c>
    </row>
    <row r="507" spans="1:3" x14ac:dyDescent="0.35">
      <c r="A507">
        <v>505</v>
      </c>
      <c r="B507" t="s">
        <v>1876</v>
      </c>
      <c r="C507" t="str">
        <f t="shared" si="7"/>
        <v>INSERT INTO `rep_txt` VALUES (505, 'cinq cents cinq');</v>
      </c>
    </row>
    <row r="508" spans="1:3" x14ac:dyDescent="0.35">
      <c r="A508">
        <v>506</v>
      </c>
      <c r="B508" t="s">
        <v>1877</v>
      </c>
      <c r="C508" t="str">
        <f t="shared" si="7"/>
        <v>INSERT INTO `rep_txt` VALUES (506, 'cinq cents six');</v>
      </c>
    </row>
    <row r="509" spans="1:3" x14ac:dyDescent="0.35">
      <c r="A509">
        <v>507</v>
      </c>
      <c r="B509" t="s">
        <v>1878</v>
      </c>
      <c r="C509" t="str">
        <f t="shared" si="7"/>
        <v>INSERT INTO `rep_txt` VALUES (507, 'cinq cents sept');</v>
      </c>
    </row>
    <row r="510" spans="1:3" x14ac:dyDescent="0.35">
      <c r="A510">
        <v>508</v>
      </c>
      <c r="B510" t="s">
        <v>1879</v>
      </c>
      <c r="C510" t="str">
        <f t="shared" si="7"/>
        <v>INSERT INTO `rep_txt` VALUES (508, 'cinq cents huit');</v>
      </c>
    </row>
    <row r="511" spans="1:3" x14ac:dyDescent="0.35">
      <c r="A511">
        <v>509</v>
      </c>
      <c r="B511" t="s">
        <v>1880</v>
      </c>
      <c r="C511" t="str">
        <f t="shared" si="7"/>
        <v>INSERT INTO `rep_txt` VALUES (509, 'cinq cents neuf');</v>
      </c>
    </row>
    <row r="512" spans="1:3" x14ac:dyDescent="0.35">
      <c r="A512">
        <v>510</v>
      </c>
      <c r="B512" t="s">
        <v>1881</v>
      </c>
      <c r="C512" t="str">
        <f t="shared" si="7"/>
        <v>INSERT INTO `rep_txt` VALUES (510, 'cinq cents dix');</v>
      </c>
    </row>
    <row r="513" spans="1:3" x14ac:dyDescent="0.35">
      <c r="A513">
        <v>511</v>
      </c>
      <c r="B513" t="s">
        <v>1882</v>
      </c>
      <c r="C513" t="str">
        <f t="shared" si="7"/>
        <v>INSERT INTO `rep_txt` VALUES (511, 'cinq cents onze');</v>
      </c>
    </row>
    <row r="514" spans="1:3" x14ac:dyDescent="0.35">
      <c r="A514">
        <v>512</v>
      </c>
      <c r="B514" t="s">
        <v>1883</v>
      </c>
      <c r="C514" t="str">
        <f t="shared" ref="C514:C577" si="8">CONCATENATE("INSERT INTO `rep_txt` VALUES (",A514,", '",SUBSTITUTE(B514,"'","''"),"');")</f>
        <v>INSERT INTO `rep_txt` VALUES (512, 'cinq cents douze');</v>
      </c>
    </row>
    <row r="515" spans="1:3" x14ac:dyDescent="0.35">
      <c r="A515">
        <v>513</v>
      </c>
      <c r="B515" t="s">
        <v>1884</v>
      </c>
      <c r="C515" t="str">
        <f t="shared" si="8"/>
        <v>INSERT INTO `rep_txt` VALUES (513, 'cinq cents treize');</v>
      </c>
    </row>
    <row r="516" spans="1:3" x14ac:dyDescent="0.35">
      <c r="A516">
        <v>514</v>
      </c>
      <c r="B516" t="s">
        <v>1885</v>
      </c>
      <c r="C516" t="str">
        <f t="shared" si="8"/>
        <v>INSERT INTO `rep_txt` VALUES (514, 'cinq cents quatorze');</v>
      </c>
    </row>
    <row r="517" spans="1:3" x14ac:dyDescent="0.35">
      <c r="A517">
        <v>515</v>
      </c>
      <c r="B517" t="s">
        <v>1886</v>
      </c>
      <c r="C517" t="str">
        <f t="shared" si="8"/>
        <v>INSERT INTO `rep_txt` VALUES (515, 'cinq cents quinze');</v>
      </c>
    </row>
    <row r="518" spans="1:3" x14ac:dyDescent="0.35">
      <c r="A518">
        <v>516</v>
      </c>
      <c r="B518" t="s">
        <v>1887</v>
      </c>
      <c r="C518" t="str">
        <f t="shared" si="8"/>
        <v>INSERT INTO `rep_txt` VALUES (516, 'cinq cents seize');</v>
      </c>
    </row>
    <row r="519" spans="1:3" x14ac:dyDescent="0.35">
      <c r="A519">
        <v>517</v>
      </c>
      <c r="B519" t="s">
        <v>1888</v>
      </c>
      <c r="C519" t="str">
        <f t="shared" si="8"/>
        <v>INSERT INTO `rep_txt` VALUES (517, 'cinq cents dix-sept');</v>
      </c>
    </row>
    <row r="520" spans="1:3" x14ac:dyDescent="0.35">
      <c r="A520">
        <v>518</v>
      </c>
      <c r="B520" t="s">
        <v>1889</v>
      </c>
      <c r="C520" t="str">
        <f t="shared" si="8"/>
        <v>INSERT INTO `rep_txt` VALUES (518, 'cinq cents dix-huit');</v>
      </c>
    </row>
    <row r="521" spans="1:3" x14ac:dyDescent="0.35">
      <c r="A521">
        <v>519</v>
      </c>
      <c r="B521" t="s">
        <v>1890</v>
      </c>
      <c r="C521" t="str">
        <f t="shared" si="8"/>
        <v>INSERT INTO `rep_txt` VALUES (519, 'cinq cents dix-neuf');</v>
      </c>
    </row>
    <row r="522" spans="1:3" x14ac:dyDescent="0.35">
      <c r="A522">
        <v>520</v>
      </c>
      <c r="B522" t="s">
        <v>1891</v>
      </c>
      <c r="C522" t="str">
        <f t="shared" si="8"/>
        <v>INSERT INTO `rep_txt` VALUES (520, 'cinq cents vingt');</v>
      </c>
    </row>
    <row r="523" spans="1:3" x14ac:dyDescent="0.35">
      <c r="A523">
        <v>521</v>
      </c>
      <c r="B523" t="s">
        <v>1892</v>
      </c>
      <c r="C523" t="str">
        <f t="shared" si="8"/>
        <v>INSERT INTO `rep_txt` VALUES (521, 'cinq cents vingt-un');</v>
      </c>
    </row>
    <row r="524" spans="1:3" x14ac:dyDescent="0.35">
      <c r="A524">
        <v>522</v>
      </c>
      <c r="B524" t="s">
        <v>1893</v>
      </c>
      <c r="C524" t="str">
        <f t="shared" si="8"/>
        <v>INSERT INTO `rep_txt` VALUES (522, 'cinq cents vingt-deux');</v>
      </c>
    </row>
    <row r="525" spans="1:3" x14ac:dyDescent="0.35">
      <c r="A525">
        <v>523</v>
      </c>
      <c r="B525" t="s">
        <v>1894</v>
      </c>
      <c r="C525" t="str">
        <f t="shared" si="8"/>
        <v>INSERT INTO `rep_txt` VALUES (523, 'cinq cents vingt-trois');</v>
      </c>
    </row>
    <row r="526" spans="1:3" x14ac:dyDescent="0.35">
      <c r="A526">
        <v>524</v>
      </c>
      <c r="B526" t="s">
        <v>1895</v>
      </c>
      <c r="C526" t="str">
        <f t="shared" si="8"/>
        <v>INSERT INTO `rep_txt` VALUES (524, 'cinq cents vingt-quatre');</v>
      </c>
    </row>
    <row r="527" spans="1:3" x14ac:dyDescent="0.35">
      <c r="A527">
        <v>525</v>
      </c>
      <c r="B527" t="s">
        <v>1896</v>
      </c>
      <c r="C527" t="str">
        <f t="shared" si="8"/>
        <v>INSERT INTO `rep_txt` VALUES (525, 'cinq cents vingt-cinq');</v>
      </c>
    </row>
    <row r="528" spans="1:3" x14ac:dyDescent="0.35">
      <c r="A528">
        <v>526</v>
      </c>
      <c r="B528" t="s">
        <v>1897</v>
      </c>
      <c r="C528" t="str">
        <f t="shared" si="8"/>
        <v>INSERT INTO `rep_txt` VALUES (526, 'cinq cents vingt-six');</v>
      </c>
    </row>
    <row r="529" spans="1:3" x14ac:dyDescent="0.35">
      <c r="A529">
        <v>527</v>
      </c>
      <c r="B529" t="s">
        <v>1898</v>
      </c>
      <c r="C529" t="str">
        <f t="shared" si="8"/>
        <v>INSERT INTO `rep_txt` VALUES (527, 'cinq cents vingt-sept');</v>
      </c>
    </row>
    <row r="530" spans="1:3" x14ac:dyDescent="0.35">
      <c r="A530">
        <v>528</v>
      </c>
      <c r="B530" t="s">
        <v>1899</v>
      </c>
      <c r="C530" t="str">
        <f t="shared" si="8"/>
        <v>INSERT INTO `rep_txt` VALUES (528, 'cinq cents vingt-huit');</v>
      </c>
    </row>
    <row r="531" spans="1:3" x14ac:dyDescent="0.35">
      <c r="A531">
        <v>529</v>
      </c>
      <c r="B531" t="s">
        <v>1900</v>
      </c>
      <c r="C531" t="str">
        <f t="shared" si="8"/>
        <v>INSERT INTO `rep_txt` VALUES (529, 'cinq cents vingt-neuf');</v>
      </c>
    </row>
    <row r="532" spans="1:3" x14ac:dyDescent="0.35">
      <c r="A532">
        <v>530</v>
      </c>
      <c r="B532" t="s">
        <v>1901</v>
      </c>
      <c r="C532" t="str">
        <f t="shared" si="8"/>
        <v>INSERT INTO `rep_txt` VALUES (530, 'cinq cents trente');</v>
      </c>
    </row>
    <row r="533" spans="1:3" x14ac:dyDescent="0.35">
      <c r="A533">
        <v>531</v>
      </c>
      <c r="B533" t="s">
        <v>1902</v>
      </c>
      <c r="C533" t="str">
        <f t="shared" si="8"/>
        <v>INSERT INTO `rep_txt` VALUES (531, 'cinq cents trente-un');</v>
      </c>
    </row>
    <row r="534" spans="1:3" x14ac:dyDescent="0.35">
      <c r="A534">
        <v>532</v>
      </c>
      <c r="B534" t="s">
        <v>1903</v>
      </c>
      <c r="C534" t="str">
        <f t="shared" si="8"/>
        <v>INSERT INTO `rep_txt` VALUES (532, 'cinq cents trente-deux');</v>
      </c>
    </row>
    <row r="535" spans="1:3" x14ac:dyDescent="0.35">
      <c r="A535">
        <v>533</v>
      </c>
      <c r="B535" t="s">
        <v>1904</v>
      </c>
      <c r="C535" t="str">
        <f t="shared" si="8"/>
        <v>INSERT INTO `rep_txt` VALUES (533, 'cinq cents trente-trois');</v>
      </c>
    </row>
    <row r="536" spans="1:3" x14ac:dyDescent="0.35">
      <c r="A536">
        <v>534</v>
      </c>
      <c r="B536" t="s">
        <v>1905</v>
      </c>
      <c r="C536" t="str">
        <f t="shared" si="8"/>
        <v>INSERT INTO `rep_txt` VALUES (534, 'cinq cents trente-quatre');</v>
      </c>
    </row>
    <row r="537" spans="1:3" x14ac:dyDescent="0.35">
      <c r="A537">
        <v>535</v>
      </c>
      <c r="B537" t="s">
        <v>1906</v>
      </c>
      <c r="C537" t="str">
        <f t="shared" si="8"/>
        <v>INSERT INTO `rep_txt` VALUES (535, 'cinq cents trente-cinq');</v>
      </c>
    </row>
    <row r="538" spans="1:3" x14ac:dyDescent="0.35">
      <c r="A538">
        <v>536</v>
      </c>
      <c r="B538" t="s">
        <v>1907</v>
      </c>
      <c r="C538" t="str">
        <f t="shared" si="8"/>
        <v>INSERT INTO `rep_txt` VALUES (536, 'cinq cents trente-six');</v>
      </c>
    </row>
    <row r="539" spans="1:3" x14ac:dyDescent="0.35">
      <c r="A539">
        <v>537</v>
      </c>
      <c r="B539" t="s">
        <v>1908</v>
      </c>
      <c r="C539" t="str">
        <f t="shared" si="8"/>
        <v>INSERT INTO `rep_txt` VALUES (537, 'cinq cents trente-sept');</v>
      </c>
    </row>
    <row r="540" spans="1:3" x14ac:dyDescent="0.35">
      <c r="A540">
        <v>538</v>
      </c>
      <c r="B540" t="s">
        <v>1909</v>
      </c>
      <c r="C540" t="str">
        <f t="shared" si="8"/>
        <v>INSERT INTO `rep_txt` VALUES (538, 'cinq cents trente-huit');</v>
      </c>
    </row>
    <row r="541" spans="1:3" x14ac:dyDescent="0.35">
      <c r="A541">
        <v>539</v>
      </c>
      <c r="B541" t="s">
        <v>1910</v>
      </c>
      <c r="C541" t="str">
        <f t="shared" si="8"/>
        <v>INSERT INTO `rep_txt` VALUES (539, 'cinq cents trente-neuf');</v>
      </c>
    </row>
    <row r="542" spans="1:3" x14ac:dyDescent="0.35">
      <c r="A542">
        <v>540</v>
      </c>
      <c r="B542" t="s">
        <v>1911</v>
      </c>
      <c r="C542" t="str">
        <f t="shared" si="8"/>
        <v>INSERT INTO `rep_txt` VALUES (540, 'cinq cents quarante');</v>
      </c>
    </row>
    <row r="543" spans="1:3" x14ac:dyDescent="0.35">
      <c r="A543">
        <v>541</v>
      </c>
      <c r="B543" t="s">
        <v>1912</v>
      </c>
      <c r="C543" t="str">
        <f t="shared" si="8"/>
        <v>INSERT INTO `rep_txt` VALUES (541, 'cinq cents quarante-un');</v>
      </c>
    </row>
    <row r="544" spans="1:3" x14ac:dyDescent="0.35">
      <c r="A544">
        <v>542</v>
      </c>
      <c r="B544" t="s">
        <v>1913</v>
      </c>
      <c r="C544" t="str">
        <f t="shared" si="8"/>
        <v>INSERT INTO `rep_txt` VALUES (542, 'cinq cents quarante-deux');</v>
      </c>
    </row>
    <row r="545" spans="1:3" x14ac:dyDescent="0.35">
      <c r="A545">
        <v>543</v>
      </c>
      <c r="B545" t="s">
        <v>1914</v>
      </c>
      <c r="C545" t="str">
        <f t="shared" si="8"/>
        <v>INSERT INTO `rep_txt` VALUES (543, 'cinq cents quarante-trois');</v>
      </c>
    </row>
    <row r="546" spans="1:3" x14ac:dyDescent="0.35">
      <c r="A546">
        <v>544</v>
      </c>
      <c r="B546" t="s">
        <v>1915</v>
      </c>
      <c r="C546" t="str">
        <f t="shared" si="8"/>
        <v>INSERT INTO `rep_txt` VALUES (544, 'cinq cents quarante-quatre');</v>
      </c>
    </row>
    <row r="547" spans="1:3" x14ac:dyDescent="0.35">
      <c r="A547">
        <v>545</v>
      </c>
      <c r="B547" t="s">
        <v>1916</v>
      </c>
      <c r="C547" t="str">
        <f t="shared" si="8"/>
        <v>INSERT INTO `rep_txt` VALUES (545, 'cinq cents quarante-cinq');</v>
      </c>
    </row>
    <row r="548" spans="1:3" x14ac:dyDescent="0.35">
      <c r="A548">
        <v>546</v>
      </c>
      <c r="B548" t="s">
        <v>1917</v>
      </c>
      <c r="C548" t="str">
        <f t="shared" si="8"/>
        <v>INSERT INTO `rep_txt` VALUES (546, 'cinq cents quarante-six');</v>
      </c>
    </row>
    <row r="549" spans="1:3" x14ac:dyDescent="0.35">
      <c r="A549">
        <v>547</v>
      </c>
      <c r="B549" t="s">
        <v>1918</v>
      </c>
      <c r="C549" t="str">
        <f t="shared" si="8"/>
        <v>INSERT INTO `rep_txt` VALUES (547, 'cinq cents quarante-sept');</v>
      </c>
    </row>
    <row r="550" spans="1:3" x14ac:dyDescent="0.35">
      <c r="A550">
        <v>548</v>
      </c>
      <c r="B550" t="s">
        <v>1919</v>
      </c>
      <c r="C550" t="str">
        <f t="shared" si="8"/>
        <v>INSERT INTO `rep_txt` VALUES (548, 'cinq cents quarante-huit');</v>
      </c>
    </row>
    <row r="551" spans="1:3" x14ac:dyDescent="0.35">
      <c r="A551">
        <v>549</v>
      </c>
      <c r="B551" t="s">
        <v>1920</v>
      </c>
      <c r="C551" t="str">
        <f t="shared" si="8"/>
        <v>INSERT INTO `rep_txt` VALUES (549, 'cinq cents quarante-neuf');</v>
      </c>
    </row>
    <row r="552" spans="1:3" x14ac:dyDescent="0.35">
      <c r="A552">
        <v>550</v>
      </c>
      <c r="B552" t="s">
        <v>1921</v>
      </c>
      <c r="C552" t="str">
        <f t="shared" si="8"/>
        <v>INSERT INTO `rep_txt` VALUES (550, 'cinq cents cinquante');</v>
      </c>
    </row>
    <row r="553" spans="1:3" x14ac:dyDescent="0.35">
      <c r="A553">
        <v>551</v>
      </c>
      <c r="B553" t="s">
        <v>1922</v>
      </c>
      <c r="C553" t="str">
        <f t="shared" si="8"/>
        <v>INSERT INTO `rep_txt` VALUES (551, 'cinq cents cinquante-un');</v>
      </c>
    </row>
    <row r="554" spans="1:3" x14ac:dyDescent="0.35">
      <c r="A554">
        <v>552</v>
      </c>
      <c r="B554" t="s">
        <v>1923</v>
      </c>
      <c r="C554" t="str">
        <f t="shared" si="8"/>
        <v>INSERT INTO `rep_txt` VALUES (552, 'cinq cents cinquante-deux');</v>
      </c>
    </row>
    <row r="555" spans="1:3" x14ac:dyDescent="0.35">
      <c r="A555">
        <v>553</v>
      </c>
      <c r="B555" t="s">
        <v>1924</v>
      </c>
      <c r="C555" t="str">
        <f t="shared" si="8"/>
        <v>INSERT INTO `rep_txt` VALUES (553, 'cinq cents cinquante-trois');</v>
      </c>
    </row>
    <row r="556" spans="1:3" x14ac:dyDescent="0.35">
      <c r="A556">
        <v>554</v>
      </c>
      <c r="B556" t="s">
        <v>1925</v>
      </c>
      <c r="C556" t="str">
        <f t="shared" si="8"/>
        <v>INSERT INTO `rep_txt` VALUES (554, 'cinq cents cinquante-quatre');</v>
      </c>
    </row>
    <row r="557" spans="1:3" x14ac:dyDescent="0.35">
      <c r="A557">
        <v>555</v>
      </c>
      <c r="B557" t="s">
        <v>1926</v>
      </c>
      <c r="C557" t="str">
        <f t="shared" si="8"/>
        <v>INSERT INTO `rep_txt` VALUES (555, 'cinq cents cinquante-cinq');</v>
      </c>
    </row>
    <row r="558" spans="1:3" x14ac:dyDescent="0.35">
      <c r="A558">
        <v>556</v>
      </c>
      <c r="B558" t="s">
        <v>1927</v>
      </c>
      <c r="C558" t="str">
        <f t="shared" si="8"/>
        <v>INSERT INTO `rep_txt` VALUES (556, 'cinq cents cinquante-six');</v>
      </c>
    </row>
    <row r="559" spans="1:3" x14ac:dyDescent="0.35">
      <c r="A559">
        <v>557</v>
      </c>
      <c r="B559" t="s">
        <v>1928</v>
      </c>
      <c r="C559" t="str">
        <f t="shared" si="8"/>
        <v>INSERT INTO `rep_txt` VALUES (557, 'cinq cents cinquante-sept');</v>
      </c>
    </row>
    <row r="560" spans="1:3" x14ac:dyDescent="0.35">
      <c r="A560">
        <v>558</v>
      </c>
      <c r="B560" t="s">
        <v>1929</v>
      </c>
      <c r="C560" t="str">
        <f t="shared" si="8"/>
        <v>INSERT INTO `rep_txt` VALUES (558, 'cinq cents cinquante-huit');</v>
      </c>
    </row>
    <row r="561" spans="1:3" x14ac:dyDescent="0.35">
      <c r="A561">
        <v>559</v>
      </c>
      <c r="B561" t="s">
        <v>1930</v>
      </c>
      <c r="C561" t="str">
        <f t="shared" si="8"/>
        <v>INSERT INTO `rep_txt` VALUES (559, 'cinq cents cinquante-neuf');</v>
      </c>
    </row>
    <row r="562" spans="1:3" x14ac:dyDescent="0.35">
      <c r="A562">
        <v>560</v>
      </c>
      <c r="B562" t="s">
        <v>1931</v>
      </c>
      <c r="C562" t="str">
        <f t="shared" si="8"/>
        <v>INSERT INTO `rep_txt` VALUES (560, 'cinq cents soixante');</v>
      </c>
    </row>
    <row r="563" spans="1:3" x14ac:dyDescent="0.35">
      <c r="A563">
        <v>561</v>
      </c>
      <c r="B563" t="s">
        <v>1932</v>
      </c>
      <c r="C563" t="str">
        <f t="shared" si="8"/>
        <v>INSERT INTO `rep_txt` VALUES (561, 'cinq cents soixante-un');</v>
      </c>
    </row>
    <row r="564" spans="1:3" x14ac:dyDescent="0.35">
      <c r="A564">
        <v>562</v>
      </c>
      <c r="B564" t="s">
        <v>1933</v>
      </c>
      <c r="C564" t="str">
        <f t="shared" si="8"/>
        <v>INSERT INTO `rep_txt` VALUES (562, 'cinq cents soixante-deux');</v>
      </c>
    </row>
    <row r="565" spans="1:3" x14ac:dyDescent="0.35">
      <c r="A565">
        <v>563</v>
      </c>
      <c r="B565" t="s">
        <v>1934</v>
      </c>
      <c r="C565" t="str">
        <f t="shared" si="8"/>
        <v>INSERT INTO `rep_txt` VALUES (563, 'cinq cents soixante-trois');</v>
      </c>
    </row>
    <row r="566" spans="1:3" x14ac:dyDescent="0.35">
      <c r="A566">
        <v>564</v>
      </c>
      <c r="B566" t="s">
        <v>1935</v>
      </c>
      <c r="C566" t="str">
        <f t="shared" si="8"/>
        <v>INSERT INTO `rep_txt` VALUES (564, 'cinq cents soixante-quatre');</v>
      </c>
    </row>
    <row r="567" spans="1:3" x14ac:dyDescent="0.35">
      <c r="A567">
        <v>565</v>
      </c>
      <c r="B567" t="s">
        <v>1936</v>
      </c>
      <c r="C567" t="str">
        <f t="shared" si="8"/>
        <v>INSERT INTO `rep_txt` VALUES (565, 'cinq cents soixante-cinq');</v>
      </c>
    </row>
    <row r="568" spans="1:3" x14ac:dyDescent="0.35">
      <c r="A568">
        <v>566</v>
      </c>
      <c r="B568" t="s">
        <v>1937</v>
      </c>
      <c r="C568" t="str">
        <f t="shared" si="8"/>
        <v>INSERT INTO `rep_txt` VALUES (566, 'cinq cents soixante-six');</v>
      </c>
    </row>
    <row r="569" spans="1:3" x14ac:dyDescent="0.35">
      <c r="A569">
        <v>567</v>
      </c>
      <c r="B569" t="s">
        <v>1938</v>
      </c>
      <c r="C569" t="str">
        <f t="shared" si="8"/>
        <v>INSERT INTO `rep_txt` VALUES (567, 'cinq cents soixante-sept');</v>
      </c>
    </row>
    <row r="570" spans="1:3" x14ac:dyDescent="0.35">
      <c r="A570">
        <v>568</v>
      </c>
      <c r="B570" t="s">
        <v>1939</v>
      </c>
      <c r="C570" t="str">
        <f t="shared" si="8"/>
        <v>INSERT INTO `rep_txt` VALUES (568, 'cinq cents soixante-huit');</v>
      </c>
    </row>
    <row r="571" spans="1:3" x14ac:dyDescent="0.35">
      <c r="A571">
        <v>569</v>
      </c>
      <c r="B571" t="s">
        <v>1940</v>
      </c>
      <c r="C571" t="str">
        <f t="shared" si="8"/>
        <v>INSERT INTO `rep_txt` VALUES (569, 'cinq cents soixante-neuf');</v>
      </c>
    </row>
    <row r="572" spans="1:3" x14ac:dyDescent="0.35">
      <c r="A572">
        <v>570</v>
      </c>
      <c r="B572" t="s">
        <v>1941</v>
      </c>
      <c r="C572" t="str">
        <f t="shared" si="8"/>
        <v>INSERT INTO `rep_txt` VALUES (570, 'cinq cents soixante-dix');</v>
      </c>
    </row>
    <row r="573" spans="1:3" x14ac:dyDescent="0.35">
      <c r="A573">
        <v>571</v>
      </c>
      <c r="B573" t="s">
        <v>1942</v>
      </c>
      <c r="C573" t="str">
        <f t="shared" si="8"/>
        <v>INSERT INTO `rep_txt` VALUES (571, 'cinq cents soixante-onze');</v>
      </c>
    </row>
    <row r="574" spans="1:3" x14ac:dyDescent="0.35">
      <c r="A574">
        <v>572</v>
      </c>
      <c r="B574" t="s">
        <v>1943</v>
      </c>
      <c r="C574" t="str">
        <f t="shared" si="8"/>
        <v>INSERT INTO `rep_txt` VALUES (572, 'cinq cents soixante-douze');</v>
      </c>
    </row>
    <row r="575" spans="1:3" x14ac:dyDescent="0.35">
      <c r="A575">
        <v>573</v>
      </c>
      <c r="B575" t="s">
        <v>1944</v>
      </c>
      <c r="C575" t="str">
        <f t="shared" si="8"/>
        <v>INSERT INTO `rep_txt` VALUES (573, 'cinq cents soixante-treize');</v>
      </c>
    </row>
    <row r="576" spans="1:3" x14ac:dyDescent="0.35">
      <c r="A576">
        <v>574</v>
      </c>
      <c r="B576" t="s">
        <v>1945</v>
      </c>
      <c r="C576" t="str">
        <f t="shared" si="8"/>
        <v>INSERT INTO `rep_txt` VALUES (574, 'cinq cents soixante-quatorze');</v>
      </c>
    </row>
    <row r="577" spans="1:3" x14ac:dyDescent="0.35">
      <c r="A577">
        <v>575</v>
      </c>
      <c r="B577" t="s">
        <v>1946</v>
      </c>
      <c r="C577" t="str">
        <f t="shared" si="8"/>
        <v>INSERT INTO `rep_txt` VALUES (575, 'cinq cents soixante-quinze');</v>
      </c>
    </row>
    <row r="578" spans="1:3" x14ac:dyDescent="0.35">
      <c r="A578">
        <v>576</v>
      </c>
      <c r="B578" t="s">
        <v>1947</v>
      </c>
      <c r="C578" t="str">
        <f t="shared" ref="C578:C601" si="9">CONCATENATE("INSERT INTO `rep_txt` VALUES (",A578,", '",SUBSTITUTE(B578,"'","''"),"');")</f>
        <v>INSERT INTO `rep_txt` VALUES (576, 'cinq cents soixante-seize');</v>
      </c>
    </row>
    <row r="579" spans="1:3" x14ac:dyDescent="0.35">
      <c r="A579">
        <v>577</v>
      </c>
      <c r="B579" t="s">
        <v>1948</v>
      </c>
      <c r="C579" t="str">
        <f t="shared" si="9"/>
        <v>INSERT INTO `rep_txt` VALUES (577, 'cinq cents soixante-dix-sept');</v>
      </c>
    </row>
    <row r="580" spans="1:3" x14ac:dyDescent="0.35">
      <c r="A580">
        <v>578</v>
      </c>
      <c r="B580" t="s">
        <v>1949</v>
      </c>
      <c r="C580" t="str">
        <f t="shared" si="9"/>
        <v>INSERT INTO `rep_txt` VALUES (578, 'cinq cents soixante-dix-huit');</v>
      </c>
    </row>
    <row r="581" spans="1:3" x14ac:dyDescent="0.35">
      <c r="A581">
        <v>579</v>
      </c>
      <c r="B581" t="s">
        <v>1950</v>
      </c>
      <c r="C581" t="str">
        <f t="shared" si="9"/>
        <v>INSERT INTO `rep_txt` VALUES (579, 'cinq cents soixante-dix-neuf');</v>
      </c>
    </row>
    <row r="582" spans="1:3" x14ac:dyDescent="0.35">
      <c r="A582">
        <v>580</v>
      </c>
      <c r="B582" t="s">
        <v>1951</v>
      </c>
      <c r="C582" t="str">
        <f t="shared" si="9"/>
        <v>INSERT INTO `rep_txt` VALUES (580, 'cinq cents quatre-vingt');</v>
      </c>
    </row>
    <row r="583" spans="1:3" x14ac:dyDescent="0.35">
      <c r="A583">
        <v>581</v>
      </c>
      <c r="B583" t="s">
        <v>1952</v>
      </c>
      <c r="C583" t="str">
        <f t="shared" si="9"/>
        <v>INSERT INTO `rep_txt` VALUES (581, 'cinq cents quatre-vingt-un');</v>
      </c>
    </row>
    <row r="584" spans="1:3" x14ac:dyDescent="0.35">
      <c r="A584">
        <v>582</v>
      </c>
      <c r="B584" t="s">
        <v>1953</v>
      </c>
      <c r="C584" t="str">
        <f t="shared" si="9"/>
        <v>INSERT INTO `rep_txt` VALUES (582, 'cinq cents quatre-vingt-deux');</v>
      </c>
    </row>
    <row r="585" spans="1:3" x14ac:dyDescent="0.35">
      <c r="A585">
        <v>583</v>
      </c>
      <c r="B585" t="s">
        <v>1954</v>
      </c>
      <c r="C585" t="str">
        <f t="shared" si="9"/>
        <v>INSERT INTO `rep_txt` VALUES (583, 'cinq cents quatre-vingt-trois');</v>
      </c>
    </row>
    <row r="586" spans="1:3" x14ac:dyDescent="0.35">
      <c r="A586">
        <v>584</v>
      </c>
      <c r="B586" t="s">
        <v>1955</v>
      </c>
      <c r="C586" t="str">
        <f t="shared" si="9"/>
        <v>INSERT INTO `rep_txt` VALUES (584, 'cinq cents quatre-vingt-quatre');</v>
      </c>
    </row>
    <row r="587" spans="1:3" x14ac:dyDescent="0.35">
      <c r="A587">
        <v>585</v>
      </c>
      <c r="B587" t="s">
        <v>1956</v>
      </c>
      <c r="C587" t="str">
        <f t="shared" si="9"/>
        <v>INSERT INTO `rep_txt` VALUES (585, 'cinq cents quatre-vingt-cinq');</v>
      </c>
    </row>
    <row r="588" spans="1:3" x14ac:dyDescent="0.35">
      <c r="A588">
        <v>586</v>
      </c>
      <c r="B588" t="s">
        <v>1957</v>
      </c>
      <c r="C588" t="str">
        <f t="shared" si="9"/>
        <v>INSERT INTO `rep_txt` VALUES (586, 'cinq cents quatre-vingt-six');</v>
      </c>
    </row>
    <row r="589" spans="1:3" x14ac:dyDescent="0.35">
      <c r="A589">
        <v>587</v>
      </c>
      <c r="B589" t="s">
        <v>1958</v>
      </c>
      <c r="C589" t="str">
        <f t="shared" si="9"/>
        <v>INSERT INTO `rep_txt` VALUES (587, 'cinq cents quatre-vingt-sept');</v>
      </c>
    </row>
    <row r="590" spans="1:3" x14ac:dyDescent="0.35">
      <c r="A590">
        <v>588</v>
      </c>
      <c r="B590" t="s">
        <v>1959</v>
      </c>
      <c r="C590" t="str">
        <f t="shared" si="9"/>
        <v>INSERT INTO `rep_txt` VALUES (588, 'cinq cents quatre-vingt-huit');</v>
      </c>
    </row>
    <row r="591" spans="1:3" x14ac:dyDescent="0.35">
      <c r="A591">
        <v>589</v>
      </c>
      <c r="B591" t="s">
        <v>1960</v>
      </c>
      <c r="C591" t="str">
        <f t="shared" si="9"/>
        <v>INSERT INTO `rep_txt` VALUES (589, 'cinq cents quatre-vingt-neuf');</v>
      </c>
    </row>
    <row r="592" spans="1:3" x14ac:dyDescent="0.35">
      <c r="A592">
        <v>590</v>
      </c>
      <c r="B592" t="s">
        <v>1961</v>
      </c>
      <c r="C592" t="str">
        <f t="shared" si="9"/>
        <v>INSERT INTO `rep_txt` VALUES (590, 'cinq cents quatre-vingt-dix');</v>
      </c>
    </row>
    <row r="593" spans="1:3" x14ac:dyDescent="0.35">
      <c r="A593">
        <v>591</v>
      </c>
      <c r="B593" t="s">
        <v>1962</v>
      </c>
      <c r="C593" t="str">
        <f t="shared" si="9"/>
        <v>INSERT INTO `rep_txt` VALUES (591, 'cinq cents quatre-vingt-onze');</v>
      </c>
    </row>
    <row r="594" spans="1:3" x14ac:dyDescent="0.35">
      <c r="A594">
        <v>592</v>
      </c>
      <c r="B594" t="s">
        <v>1963</v>
      </c>
      <c r="C594" t="str">
        <f t="shared" si="9"/>
        <v>INSERT INTO `rep_txt` VALUES (592, 'cinq cents quatre-vingt-douze');</v>
      </c>
    </row>
    <row r="595" spans="1:3" x14ac:dyDescent="0.35">
      <c r="A595">
        <v>593</v>
      </c>
      <c r="B595" t="s">
        <v>1964</v>
      </c>
      <c r="C595" t="str">
        <f t="shared" si="9"/>
        <v>INSERT INTO `rep_txt` VALUES (593, 'cinq cents quatre-vingt-treize');</v>
      </c>
    </row>
    <row r="596" spans="1:3" x14ac:dyDescent="0.35">
      <c r="A596">
        <v>594</v>
      </c>
      <c r="B596" t="s">
        <v>1965</v>
      </c>
      <c r="C596" t="str">
        <f t="shared" si="9"/>
        <v>INSERT INTO `rep_txt` VALUES (594, 'cinq cents quatre-vingt-quatorze');</v>
      </c>
    </row>
    <row r="597" spans="1:3" x14ac:dyDescent="0.35">
      <c r="A597">
        <v>595</v>
      </c>
      <c r="B597" t="s">
        <v>1966</v>
      </c>
      <c r="C597" t="str">
        <f t="shared" si="9"/>
        <v>INSERT INTO `rep_txt` VALUES (595, 'cinq cents quatre-vingt-quinze');</v>
      </c>
    </row>
    <row r="598" spans="1:3" x14ac:dyDescent="0.35">
      <c r="A598">
        <v>596</v>
      </c>
      <c r="B598" t="s">
        <v>1967</v>
      </c>
      <c r="C598" t="str">
        <f t="shared" si="9"/>
        <v>INSERT INTO `rep_txt` VALUES (596, 'cinq cents quatre-vingt-seize');</v>
      </c>
    </row>
    <row r="599" spans="1:3" x14ac:dyDescent="0.35">
      <c r="A599">
        <v>597</v>
      </c>
      <c r="B599" t="s">
        <v>1968</v>
      </c>
      <c r="C599" t="str">
        <f t="shared" si="9"/>
        <v>INSERT INTO `rep_txt` VALUES (597, 'cinq cents quatre-vingt-dix-sept');</v>
      </c>
    </row>
    <row r="600" spans="1:3" x14ac:dyDescent="0.35">
      <c r="A600">
        <v>598</v>
      </c>
      <c r="B600" t="s">
        <v>1969</v>
      </c>
      <c r="C600" t="str">
        <f t="shared" si="9"/>
        <v>INSERT INTO `rep_txt` VALUES (598, 'cinq cents quatre-vingt-dix-huit');</v>
      </c>
    </row>
    <row r="601" spans="1:3" x14ac:dyDescent="0.35">
      <c r="A601">
        <v>599</v>
      </c>
      <c r="B601" t="s">
        <v>1970</v>
      </c>
      <c r="C601" t="str">
        <f t="shared" si="9"/>
        <v>INSERT INTO `rep_txt` VALUES (599, 'cinq cents quatre-vingt-dix-neuf');</v>
      </c>
    </row>
  </sheetData>
  <autoFilter ref="A1:C601" xr:uid="{00000000-0009-0000-0000-000015000000}"/>
  <pageMargins left="0.7" right="0.7" top="0.75" bottom="0.75" header="0.51180555555555496" footer="0.51180555555555496"/>
  <pageSetup paperSize="9"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1"/>
  <sheetViews>
    <sheetView zoomScaleNormal="100" workbookViewId="0">
      <pane ySplit="1" topLeftCell="A2" activePane="bottomLeft" state="frozen"/>
      <selection pane="bottomLeft" activeCell="D2" sqref="D2"/>
    </sheetView>
  </sheetViews>
  <sheetFormatPr baseColWidth="10" defaultColWidth="10.54296875" defaultRowHeight="14.5" x14ac:dyDescent="0.35"/>
  <cols>
    <col min="1" max="1" width="9.1796875" customWidth="1"/>
    <col min="2" max="2" width="11.1796875" customWidth="1"/>
    <col min="3" max="3" width="7.26953125" customWidth="1"/>
    <col min="4" max="4" width="5.26953125" customWidth="1"/>
    <col min="5" max="5" width="76" customWidth="1"/>
  </cols>
  <sheetData>
    <row r="1" spans="1:5" x14ac:dyDescent="0.35">
      <c r="A1" s="21" t="s">
        <v>1370</v>
      </c>
      <c r="B1" s="21" t="s">
        <v>1971</v>
      </c>
      <c r="C1" s="21" t="s">
        <v>14</v>
      </c>
      <c r="D1" s="21" t="s">
        <v>1348</v>
      </c>
      <c r="E1" s="77" t="s">
        <v>74</v>
      </c>
    </row>
    <row r="2" spans="1:5" x14ac:dyDescent="0.35">
      <c r="A2" t="str">
        <f t="shared" ref="A2:A11" si="0">CONCATENATE(C2,"-",D2)</f>
        <v>ballon-1</v>
      </c>
      <c r="B2">
        <v>13</v>
      </c>
      <c r="C2" t="str">
        <f>VLOOKUP(B2,Elements!A:K,2,0)</f>
        <v>ballon</v>
      </c>
      <c r="D2">
        <v>1</v>
      </c>
      <c r="E2" t="str">
        <f t="shared" ref="E2:E11" si="1">CONCATENATE("INSERT INTO `rep_img` VALUES ('",A2,"', ", B2,", '",SUBSTITUTE(C2,"'","''"),"', ",D2,");")</f>
        <v>INSERT INTO `rep_img` VALUES ('ballon-1', 13, 'ballon', 1);</v>
      </c>
    </row>
    <row r="3" spans="1:5" x14ac:dyDescent="0.35">
      <c r="A3" t="str">
        <f t="shared" si="0"/>
        <v>ballon-2</v>
      </c>
      <c r="B3">
        <v>13</v>
      </c>
      <c r="C3" t="str">
        <f>VLOOKUP(B3,Elements!A:K,2,0)</f>
        <v>ballon</v>
      </c>
      <c r="D3">
        <v>2</v>
      </c>
      <c r="E3" t="str">
        <f t="shared" si="1"/>
        <v>INSERT INTO `rep_img` VALUES ('ballon-2', 13, 'ballon', 2);</v>
      </c>
    </row>
    <row r="4" spans="1:5" x14ac:dyDescent="0.35">
      <c r="A4" t="str">
        <f t="shared" si="0"/>
        <v>ballon-3</v>
      </c>
      <c r="B4">
        <v>13</v>
      </c>
      <c r="C4" t="str">
        <f>VLOOKUP(B4,Elements!A:K,2,0)</f>
        <v>ballon</v>
      </c>
      <c r="D4">
        <v>3</v>
      </c>
      <c r="E4" t="str">
        <f t="shared" si="1"/>
        <v>INSERT INTO `rep_img` VALUES ('ballon-3', 13, 'ballon', 3);</v>
      </c>
    </row>
    <row r="5" spans="1:5" x14ac:dyDescent="0.35">
      <c r="A5" t="str">
        <f t="shared" si="0"/>
        <v>ballon-4</v>
      </c>
      <c r="B5">
        <v>13</v>
      </c>
      <c r="C5" t="str">
        <f>VLOOKUP(B5,Elements!A:K,2,0)</f>
        <v>ballon</v>
      </c>
      <c r="D5">
        <v>4</v>
      </c>
      <c r="E5" t="str">
        <f t="shared" si="1"/>
        <v>INSERT INTO `rep_img` VALUES ('ballon-4', 13, 'ballon', 4);</v>
      </c>
    </row>
    <row r="6" spans="1:5" x14ac:dyDescent="0.35">
      <c r="A6" t="str">
        <f t="shared" si="0"/>
        <v>ballon-5</v>
      </c>
      <c r="B6">
        <v>13</v>
      </c>
      <c r="C6" t="str">
        <f>VLOOKUP(B6,Elements!A:K,2,0)</f>
        <v>ballon</v>
      </c>
      <c r="D6">
        <v>5</v>
      </c>
      <c r="E6" t="str">
        <f t="shared" si="1"/>
        <v>INSERT INTO `rep_img` VALUES ('ballon-5', 13, 'ballon', 5);</v>
      </c>
    </row>
    <row r="7" spans="1:5" x14ac:dyDescent="0.35">
      <c r="A7" t="str">
        <f t="shared" si="0"/>
        <v>étoile-1</v>
      </c>
      <c r="B7">
        <v>62</v>
      </c>
      <c r="C7" t="str">
        <f>VLOOKUP(B7,Elements!A:K,2,0)</f>
        <v>étoile</v>
      </c>
      <c r="D7">
        <v>1</v>
      </c>
      <c r="E7" t="str">
        <f t="shared" si="1"/>
        <v>INSERT INTO `rep_img` VALUES ('étoile-1', 62, 'étoile', 1);</v>
      </c>
    </row>
    <row r="8" spans="1:5" x14ac:dyDescent="0.35">
      <c r="A8" t="str">
        <f t="shared" si="0"/>
        <v>étoile-2</v>
      </c>
      <c r="B8">
        <v>62</v>
      </c>
      <c r="C8" t="str">
        <f>VLOOKUP(B8,Elements!A:K,2,0)</f>
        <v>étoile</v>
      </c>
      <c r="D8">
        <v>2</v>
      </c>
      <c r="E8" t="str">
        <f t="shared" si="1"/>
        <v>INSERT INTO `rep_img` VALUES ('étoile-2', 62, 'étoile', 2);</v>
      </c>
    </row>
    <row r="9" spans="1:5" x14ac:dyDescent="0.35">
      <c r="A9" t="str">
        <f t="shared" si="0"/>
        <v>étoile-3</v>
      </c>
      <c r="B9">
        <v>62</v>
      </c>
      <c r="C9" t="str">
        <f>VLOOKUP(B9,Elements!A:K,2,0)</f>
        <v>étoile</v>
      </c>
      <c r="D9">
        <v>3</v>
      </c>
      <c r="E9" t="str">
        <f t="shared" si="1"/>
        <v>INSERT INTO `rep_img` VALUES ('étoile-3', 62, 'étoile', 3);</v>
      </c>
    </row>
    <row r="10" spans="1:5" x14ac:dyDescent="0.35">
      <c r="A10" t="str">
        <f t="shared" si="0"/>
        <v>étoile-4</v>
      </c>
      <c r="B10">
        <v>62</v>
      </c>
      <c r="C10" t="str">
        <f>VLOOKUP(B10,Elements!A:K,2,0)</f>
        <v>étoile</v>
      </c>
      <c r="D10">
        <v>4</v>
      </c>
      <c r="E10" t="str">
        <f t="shared" si="1"/>
        <v>INSERT INTO `rep_img` VALUES ('étoile-4', 62, 'étoile', 4);</v>
      </c>
    </row>
    <row r="11" spans="1:5" x14ac:dyDescent="0.35">
      <c r="A11" t="str">
        <f t="shared" si="0"/>
        <v>étoile-5</v>
      </c>
      <c r="B11">
        <v>62</v>
      </c>
      <c r="C11" t="str">
        <f>VLOOKUP(B11,Elements!A:K,2,0)</f>
        <v>étoile</v>
      </c>
      <c r="D11">
        <v>5</v>
      </c>
      <c r="E11" t="str">
        <f t="shared" si="1"/>
        <v>INSERT INTO `rep_img` VALUES ('étoile-5', 62, 'étoile', 5);</v>
      </c>
    </row>
  </sheetData>
  <autoFilter ref="A1:E1" xr:uid="{00000000-0009-0000-0000-000016000000}"/>
  <pageMargins left="0.7" right="0.7" top="0.75" bottom="0.75" header="0.51180555555555496" footer="0.51180555555555496"/>
  <pageSetup paperSize="9" firstPageNumber="0"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1"/>
  <sheetViews>
    <sheetView zoomScaleNormal="100" workbookViewId="0">
      <pane ySplit="1" topLeftCell="A2" activePane="bottomLeft" state="frozen"/>
      <selection pane="bottomLeft" activeCell="C9" sqref="C9"/>
    </sheetView>
  </sheetViews>
  <sheetFormatPr baseColWidth="10" defaultColWidth="10.54296875" defaultRowHeight="14.5" x14ac:dyDescent="0.35"/>
  <cols>
    <col min="1" max="1" width="14" style="100" customWidth="1"/>
    <col min="2" max="2" width="4.81640625" customWidth="1"/>
    <col min="3" max="4" width="9.26953125" customWidth="1"/>
    <col min="5" max="5" width="69.7265625" style="100" customWidth="1"/>
  </cols>
  <sheetData>
    <row r="1" spans="1:5" x14ac:dyDescent="0.35">
      <c r="A1" s="113" t="s">
        <v>528</v>
      </c>
      <c r="B1" s="114" t="s">
        <v>516</v>
      </c>
      <c r="C1" s="115" t="s">
        <v>1972</v>
      </c>
      <c r="D1" s="116" t="s">
        <v>1973</v>
      </c>
      <c r="E1" s="25" t="s">
        <v>74</v>
      </c>
    </row>
    <row r="2" spans="1:5" x14ac:dyDescent="0.35">
      <c r="A2" s="100" t="s">
        <v>1974</v>
      </c>
      <c r="B2" s="100" t="s">
        <v>1975</v>
      </c>
      <c r="C2">
        <v>3</v>
      </c>
      <c r="D2" t="s">
        <v>1976</v>
      </c>
      <c r="E2" s="117" t="str">
        <f t="shared" ref="E2:E11" si="0">CONCATENATE("INSERT INTO `reponses_questions` VALUES ('",A2,"', '",B2,"', ",C2,", ",D2,");")</f>
        <v>INSERT INTO `reponses_questions` VALUES ('CP-CD-F-1-B1-1', 'Num', 3, True);</v>
      </c>
    </row>
    <row r="3" spans="1:5" x14ac:dyDescent="0.35">
      <c r="A3" s="100" t="s">
        <v>1974</v>
      </c>
      <c r="B3" s="100" t="s">
        <v>1975</v>
      </c>
      <c r="C3">
        <v>4</v>
      </c>
      <c r="D3" t="s">
        <v>1977</v>
      </c>
      <c r="E3" s="117" t="str">
        <f t="shared" si="0"/>
        <v>INSERT INTO `reponses_questions` VALUES ('CP-CD-F-1-B1-1', 'Num', 4, False);</v>
      </c>
    </row>
    <row r="4" spans="1:5" x14ac:dyDescent="0.35">
      <c r="A4" s="100" t="s">
        <v>1978</v>
      </c>
      <c r="B4" s="100" t="s">
        <v>1975</v>
      </c>
      <c r="C4">
        <v>1</v>
      </c>
      <c r="D4" t="s">
        <v>1977</v>
      </c>
      <c r="E4" s="117" t="str">
        <f t="shared" si="0"/>
        <v>INSERT INTO `reponses_questions` VALUES ('CP-CD-F-1-Q1-1', 'Num', 1, False);</v>
      </c>
    </row>
    <row r="5" spans="1:5" x14ac:dyDescent="0.35">
      <c r="A5" s="100" t="s">
        <v>1978</v>
      </c>
      <c r="B5" s="100" t="s">
        <v>1975</v>
      </c>
      <c r="C5">
        <v>2</v>
      </c>
      <c r="D5" t="s">
        <v>1977</v>
      </c>
      <c r="E5" s="117" t="str">
        <f t="shared" si="0"/>
        <v>INSERT INTO `reponses_questions` VALUES ('CP-CD-F-1-Q1-1', 'Num', 2, False);</v>
      </c>
    </row>
    <row r="6" spans="1:5" x14ac:dyDescent="0.35">
      <c r="A6" s="100" t="s">
        <v>1978</v>
      </c>
      <c r="B6" s="100" t="s">
        <v>1975</v>
      </c>
      <c r="C6">
        <v>3</v>
      </c>
      <c r="D6" t="s">
        <v>1976</v>
      </c>
      <c r="E6" s="117" t="str">
        <f t="shared" si="0"/>
        <v>INSERT INTO `reponses_questions` VALUES ('CP-CD-F-1-Q1-1', 'Num', 3, True);</v>
      </c>
    </row>
    <row r="7" spans="1:5" x14ac:dyDescent="0.35">
      <c r="A7" s="100" t="s">
        <v>1978</v>
      </c>
      <c r="B7" s="28" t="s">
        <v>1975</v>
      </c>
      <c r="C7">
        <v>4</v>
      </c>
      <c r="D7" t="s">
        <v>1977</v>
      </c>
      <c r="E7" s="117" t="str">
        <f t="shared" si="0"/>
        <v>INSERT INTO `reponses_questions` VALUES ('CP-CD-F-1-Q1-1', 'Num', 4, False);</v>
      </c>
    </row>
    <row r="8" spans="1:5" x14ac:dyDescent="0.35">
      <c r="A8" s="100" t="s">
        <v>1979</v>
      </c>
      <c r="B8" s="28" t="s">
        <v>1980</v>
      </c>
      <c r="C8">
        <v>1</v>
      </c>
      <c r="D8" t="s">
        <v>1977</v>
      </c>
      <c r="E8" s="117" t="str">
        <f t="shared" si="0"/>
        <v>INSERT INTO `reponses_questions` VALUES ('CP-CD-F-1-T-1', 'Txt', 1, False);</v>
      </c>
    </row>
    <row r="9" spans="1:5" x14ac:dyDescent="0.35">
      <c r="A9" s="100" t="s">
        <v>1979</v>
      </c>
      <c r="B9" s="28" t="s">
        <v>1980</v>
      </c>
      <c r="C9">
        <v>2</v>
      </c>
      <c r="D9" t="s">
        <v>1977</v>
      </c>
      <c r="E9" s="117" t="str">
        <f t="shared" si="0"/>
        <v>INSERT INTO `reponses_questions` VALUES ('CP-CD-F-1-T-1', 'Txt', 2, False);</v>
      </c>
    </row>
    <row r="10" spans="1:5" x14ac:dyDescent="0.35">
      <c r="A10" s="100" t="s">
        <v>1979</v>
      </c>
      <c r="B10" s="28" t="s">
        <v>1980</v>
      </c>
      <c r="C10">
        <v>3</v>
      </c>
      <c r="D10" t="s">
        <v>1976</v>
      </c>
      <c r="E10" s="117" t="str">
        <f t="shared" si="0"/>
        <v>INSERT INTO `reponses_questions` VALUES ('CP-CD-F-1-T-1', 'Txt', 3, True);</v>
      </c>
    </row>
    <row r="11" spans="1:5" x14ac:dyDescent="0.35">
      <c r="A11" s="100" t="s">
        <v>1979</v>
      </c>
      <c r="B11" s="28" t="s">
        <v>1980</v>
      </c>
      <c r="C11">
        <v>4</v>
      </c>
      <c r="D11" t="s">
        <v>1977</v>
      </c>
      <c r="E11" s="117" t="str">
        <f t="shared" si="0"/>
        <v>INSERT INTO `reponses_questions` VALUES ('CP-CD-F-1-T-1', 'Txt', 4, False);</v>
      </c>
    </row>
  </sheetData>
  <pageMargins left="0.7" right="0.7" top="0.75" bottom="0.75" header="0.51180555555555496" footer="0.51180555555555496"/>
  <pageSetup paperSize="9" firstPageNumber="0"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5"/>
  <sheetViews>
    <sheetView zoomScaleNormal="100" workbookViewId="0">
      <pane ySplit="1" topLeftCell="A2" activePane="bottomLeft" state="frozen"/>
      <selection pane="bottomLeft" activeCell="B2" sqref="B2"/>
    </sheetView>
  </sheetViews>
  <sheetFormatPr baseColWidth="10" defaultColWidth="10.54296875" defaultRowHeight="14.5" x14ac:dyDescent="0.35"/>
  <cols>
    <col min="1" max="1" width="14" style="100" customWidth="1"/>
    <col min="2" max="3" width="12.453125" customWidth="1"/>
    <col min="4" max="4" width="69.7265625" style="100" customWidth="1"/>
  </cols>
  <sheetData>
    <row r="1" spans="1:4" x14ac:dyDescent="0.35">
      <c r="A1" s="113" t="s">
        <v>1981</v>
      </c>
      <c r="B1" s="115" t="s">
        <v>1982</v>
      </c>
      <c r="C1" s="115" t="s">
        <v>1983</v>
      </c>
      <c r="D1" s="25" t="s">
        <v>74</v>
      </c>
    </row>
    <row r="2" spans="1:4" x14ac:dyDescent="0.35">
      <c r="A2" s="100" t="s">
        <v>1984</v>
      </c>
      <c r="B2" s="100" t="s">
        <v>1985</v>
      </c>
      <c r="C2" t="s">
        <v>1986</v>
      </c>
      <c r="D2" s="117" t="str">
        <f>CONCATENATE("INSERT INTO `reponses_memory` VALUES ('",A2,"', '",B2,"', '",C2,"');")</f>
        <v>INSERT INTO `reponses_memory` VALUES ('CP-CD-F-1-M-1', 'ballon-1', 'étoile-1');</v>
      </c>
    </row>
    <row r="3" spans="1:4" x14ac:dyDescent="0.35">
      <c r="A3" s="100" t="s">
        <v>1984</v>
      </c>
      <c r="B3" s="100" t="s">
        <v>1987</v>
      </c>
      <c r="C3" t="s">
        <v>1988</v>
      </c>
      <c r="D3" s="117" t="str">
        <f>CONCATENATE("INSERT INTO `reponses_memory` VALUES ('",A3,"', '",B3,"', '",C3,"');")</f>
        <v>INSERT INTO `reponses_memory` VALUES ('CP-CD-F-1-M-1', 'ballon-2', 'étoile-2');</v>
      </c>
    </row>
    <row r="4" spans="1:4" x14ac:dyDescent="0.35">
      <c r="A4" s="100" t="s">
        <v>1984</v>
      </c>
      <c r="B4" s="100" t="s">
        <v>1989</v>
      </c>
      <c r="C4" t="s">
        <v>1990</v>
      </c>
      <c r="D4" s="117" t="str">
        <f>CONCATENATE("INSERT INTO `reponses_memory` VALUES ('",A4,"', '",B4,"', '",C4,"');")</f>
        <v>INSERT INTO `reponses_memory` VALUES ('CP-CD-F-1-M-1', 'ballon-3', 'étoile-3');</v>
      </c>
    </row>
    <row r="5" spans="1:4" x14ac:dyDescent="0.35">
      <c r="A5" s="100" t="s">
        <v>1984</v>
      </c>
      <c r="B5" s="100" t="s">
        <v>1991</v>
      </c>
      <c r="C5" t="s">
        <v>1992</v>
      </c>
      <c r="D5" s="117" t="str">
        <f>CONCATENATE("INSERT INTO `reponses_memory` VALUES ('",A5,"', '",B5,"', '",C5,"');")</f>
        <v>INSERT INTO `reponses_memory` VALUES ('CP-CD-F-1-M-1', 'ballon-4', 'étoile-4');</v>
      </c>
    </row>
  </sheetData>
  <pageMargins left="0.7" right="0.7" top="0.75" bottom="0.75" header="0.51180555555555496" footer="0.51180555555555496"/>
  <pageSetup paperSize="9" firstPageNumber="0"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3"/>
  <sheetViews>
    <sheetView zoomScaleNormal="100" workbookViewId="0">
      <pane ySplit="1" topLeftCell="A2" activePane="bottomLeft" state="frozen"/>
      <selection pane="bottomLeft" activeCell="C10" sqref="C10"/>
    </sheetView>
  </sheetViews>
  <sheetFormatPr baseColWidth="10" defaultColWidth="10.54296875" defaultRowHeight="14.5" x14ac:dyDescent="0.35"/>
  <cols>
    <col min="1" max="2" width="14" style="100" customWidth="1"/>
    <col min="3" max="5" width="12.453125" customWidth="1"/>
    <col min="6" max="6" width="75" style="100" customWidth="1"/>
  </cols>
  <sheetData>
    <row r="1" spans="1:6" x14ac:dyDescent="0.35">
      <c r="A1" s="113" t="s">
        <v>1981</v>
      </c>
      <c r="B1" s="113" t="s">
        <v>1993</v>
      </c>
      <c r="C1" s="115" t="s">
        <v>1994</v>
      </c>
      <c r="D1" s="115" t="s">
        <v>1995</v>
      </c>
      <c r="E1" s="115" t="s">
        <v>1996</v>
      </c>
      <c r="F1" s="25" t="s">
        <v>74</v>
      </c>
    </row>
    <row r="2" spans="1:6" ht="29" x14ac:dyDescent="0.35">
      <c r="A2" s="100" t="s">
        <v>1997</v>
      </c>
      <c r="B2" s="100" t="s">
        <v>1998</v>
      </c>
      <c r="C2" s="100" t="s">
        <v>1985</v>
      </c>
      <c r="D2" s="100" t="s">
        <v>1998</v>
      </c>
      <c r="E2" t="s">
        <v>1986</v>
      </c>
      <c r="F2" s="117" t="str">
        <f t="shared" ref="F2:F13" si="0">CONCATENATE("INSERT INTO `reponses_paires` VALUES ('",A2,"', '",B2,"', '",C2,"', '",D2,"', '",E2,"');")</f>
        <v>INSERT INTO `reponses_paires` VALUES ('CP-CD-F-1-P-1', 'img', 'ballon-1', 'img', 'étoile-1');</v>
      </c>
    </row>
    <row r="3" spans="1:6" ht="29" x14ac:dyDescent="0.35">
      <c r="A3" s="100" t="s">
        <v>1997</v>
      </c>
      <c r="B3" s="100" t="s">
        <v>1998</v>
      </c>
      <c r="C3" s="100" t="s">
        <v>1987</v>
      </c>
      <c r="D3" s="100" t="s">
        <v>1998</v>
      </c>
      <c r="E3" t="s">
        <v>1988</v>
      </c>
      <c r="F3" s="117" t="str">
        <f t="shared" si="0"/>
        <v>INSERT INTO `reponses_paires` VALUES ('CP-CD-F-1-P-1', 'img', 'ballon-2', 'img', 'étoile-2');</v>
      </c>
    </row>
    <row r="4" spans="1:6" ht="29" x14ac:dyDescent="0.35">
      <c r="A4" s="100" t="s">
        <v>1997</v>
      </c>
      <c r="B4" s="100" t="s">
        <v>1998</v>
      </c>
      <c r="C4" s="100" t="s">
        <v>1989</v>
      </c>
      <c r="D4" s="100" t="s">
        <v>1998</v>
      </c>
      <c r="E4" t="s">
        <v>1990</v>
      </c>
      <c r="F4" s="117" t="str">
        <f t="shared" si="0"/>
        <v>INSERT INTO `reponses_paires` VALUES ('CP-CD-F-1-P-1', 'img', 'ballon-3', 'img', 'étoile-3');</v>
      </c>
    </row>
    <row r="5" spans="1:6" ht="29" x14ac:dyDescent="0.35">
      <c r="A5" s="100" t="s">
        <v>1997</v>
      </c>
      <c r="B5" s="100" t="s">
        <v>1998</v>
      </c>
      <c r="C5" s="100" t="s">
        <v>1991</v>
      </c>
      <c r="D5" s="100" t="s">
        <v>1998</v>
      </c>
      <c r="E5" t="s">
        <v>1992</v>
      </c>
      <c r="F5" s="117" t="str">
        <f t="shared" si="0"/>
        <v>INSERT INTO `reponses_paires` VALUES ('CP-CD-F-1-P-1', 'img', 'ballon-4', 'img', 'étoile-4');</v>
      </c>
    </row>
    <row r="6" spans="1:6" x14ac:dyDescent="0.35">
      <c r="A6" s="100" t="s">
        <v>1999</v>
      </c>
      <c r="B6" s="28" t="s">
        <v>1998</v>
      </c>
      <c r="C6" s="100" t="s">
        <v>1985</v>
      </c>
      <c r="D6" s="28" t="s">
        <v>2000</v>
      </c>
      <c r="E6">
        <v>1</v>
      </c>
      <c r="F6" s="117" t="str">
        <f t="shared" si="0"/>
        <v>INSERT INTO `reponses_paires` VALUES ('CP-CD-F-1-P-2', 'img', 'ballon-1', 'num', '1');</v>
      </c>
    </row>
    <row r="7" spans="1:6" x14ac:dyDescent="0.35">
      <c r="A7" s="100" t="s">
        <v>1999</v>
      </c>
      <c r="B7" s="28" t="s">
        <v>1998</v>
      </c>
      <c r="C7" s="100" t="s">
        <v>1987</v>
      </c>
      <c r="D7" s="28" t="s">
        <v>2000</v>
      </c>
      <c r="E7">
        <v>2</v>
      </c>
      <c r="F7" s="117" t="str">
        <f t="shared" si="0"/>
        <v>INSERT INTO `reponses_paires` VALUES ('CP-CD-F-1-P-2', 'img', 'ballon-2', 'num', '2');</v>
      </c>
    </row>
    <row r="8" spans="1:6" x14ac:dyDescent="0.35">
      <c r="A8" s="100" t="s">
        <v>1999</v>
      </c>
      <c r="B8" s="28" t="s">
        <v>1998</v>
      </c>
      <c r="C8" s="100" t="s">
        <v>1989</v>
      </c>
      <c r="D8" s="28" t="s">
        <v>2000</v>
      </c>
      <c r="E8">
        <v>3</v>
      </c>
      <c r="F8" s="117" t="str">
        <f t="shared" si="0"/>
        <v>INSERT INTO `reponses_paires` VALUES ('CP-CD-F-1-P-2', 'img', 'ballon-3', 'num', '3');</v>
      </c>
    </row>
    <row r="9" spans="1:6" x14ac:dyDescent="0.35">
      <c r="A9" s="100" t="s">
        <v>1999</v>
      </c>
      <c r="B9" s="28" t="s">
        <v>1998</v>
      </c>
      <c r="C9" s="100" t="s">
        <v>1991</v>
      </c>
      <c r="D9" s="28" t="s">
        <v>2000</v>
      </c>
      <c r="E9">
        <v>4</v>
      </c>
      <c r="F9" s="117" t="str">
        <f t="shared" si="0"/>
        <v>INSERT INTO `reponses_paires` VALUES ('CP-CD-F-1-P-2', 'img', 'ballon-4', 'num', '4');</v>
      </c>
    </row>
    <row r="10" spans="1:6" x14ac:dyDescent="0.35">
      <c r="A10" s="100" t="s">
        <v>2001</v>
      </c>
      <c r="B10" s="28" t="s">
        <v>2000</v>
      </c>
      <c r="C10" s="100">
        <v>1</v>
      </c>
      <c r="D10" s="28" t="s">
        <v>2002</v>
      </c>
      <c r="E10">
        <v>1</v>
      </c>
      <c r="F10" s="117" t="str">
        <f t="shared" si="0"/>
        <v>INSERT INTO `reponses_paires` VALUES ('CP-CD-F-1-P-3', 'num', '1', 'txt', '1');</v>
      </c>
    </row>
    <row r="11" spans="1:6" x14ac:dyDescent="0.35">
      <c r="A11" s="100" t="s">
        <v>2001</v>
      </c>
      <c r="B11" s="28" t="s">
        <v>2002</v>
      </c>
      <c r="C11" s="100">
        <v>2</v>
      </c>
      <c r="D11" s="28" t="s">
        <v>2000</v>
      </c>
      <c r="E11">
        <v>2</v>
      </c>
      <c r="F11" s="117" t="str">
        <f t="shared" si="0"/>
        <v>INSERT INTO `reponses_paires` VALUES ('CP-CD-F-1-P-3', 'txt', '2', 'num', '2');</v>
      </c>
    </row>
    <row r="12" spans="1:6" x14ac:dyDescent="0.35">
      <c r="A12" s="100" t="s">
        <v>2001</v>
      </c>
      <c r="B12" s="28" t="s">
        <v>2000</v>
      </c>
      <c r="C12" s="100">
        <v>3</v>
      </c>
      <c r="D12" s="28" t="s">
        <v>1998</v>
      </c>
      <c r="E12" t="s">
        <v>1989</v>
      </c>
      <c r="F12" s="117" t="str">
        <f t="shared" si="0"/>
        <v>INSERT INTO `reponses_paires` VALUES ('CP-CD-F-1-P-3', 'num', '3', 'img', 'ballon-3');</v>
      </c>
    </row>
    <row r="13" spans="1:6" x14ac:dyDescent="0.35">
      <c r="A13" s="100" t="s">
        <v>2001</v>
      </c>
      <c r="B13" s="28" t="s">
        <v>2002</v>
      </c>
      <c r="C13" s="28">
        <v>4</v>
      </c>
      <c r="D13" s="28" t="s">
        <v>2000</v>
      </c>
      <c r="E13">
        <v>4</v>
      </c>
      <c r="F13" s="117" t="str">
        <f t="shared" si="0"/>
        <v>INSERT INTO `reponses_paires` VALUES ('CP-CD-F-1-P-3', 'txt', '4', 'num', '4');</v>
      </c>
    </row>
  </sheetData>
  <pageMargins left="0.7" right="0.7" top="0.75" bottom="0.75" header="0.51180555555555496" footer="0.51180555555555496"/>
  <pageSetup paperSize="9" firstPageNumber="0"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1"/>
  <sheetViews>
    <sheetView zoomScaleNormal="100" workbookViewId="0">
      <pane ySplit="1" topLeftCell="A2" activePane="bottomLeft" state="frozen"/>
      <selection pane="bottomLeft" activeCell="D15" sqref="D15"/>
    </sheetView>
  </sheetViews>
  <sheetFormatPr baseColWidth="10" defaultColWidth="10.54296875" defaultRowHeight="14.5" x14ac:dyDescent="0.35"/>
  <cols>
    <col min="1" max="1" width="14" style="100" customWidth="1"/>
    <col min="2" max="2" width="4.81640625" customWidth="1"/>
    <col min="3" max="4" width="9.26953125" customWidth="1"/>
    <col min="5" max="5" width="69.7265625" style="100" customWidth="1"/>
  </cols>
  <sheetData>
    <row r="1" spans="1:5" x14ac:dyDescent="0.35">
      <c r="A1" s="113" t="s">
        <v>528</v>
      </c>
      <c r="B1" s="114" t="s">
        <v>516</v>
      </c>
      <c r="C1" s="115" t="s">
        <v>1972</v>
      </c>
      <c r="D1" s="113" t="s">
        <v>2003</v>
      </c>
      <c r="E1" s="25" t="s">
        <v>74</v>
      </c>
    </row>
    <row r="2" spans="1:5" x14ac:dyDescent="0.35">
      <c r="B2" s="100"/>
      <c r="E2" s="117" t="e">
        <f>CONCATENATE("INSERT INTO `reponses_questions` VALUES ('",A2,"', '",B2,"', ",C2,", ",#REF!,");")</f>
        <v>#REF!</v>
      </c>
    </row>
    <row r="3" spans="1:5" x14ac:dyDescent="0.35">
      <c r="B3" s="100"/>
      <c r="E3" s="117" t="e">
        <f>CONCATENATE("INSERT INTO `reponses_questions` VALUES ('",A3,"', '",B3,"', ",C3,", ",#REF!,");")</f>
        <v>#REF!</v>
      </c>
    </row>
    <row r="4" spans="1:5" x14ac:dyDescent="0.35">
      <c r="B4" s="100"/>
      <c r="E4" s="117" t="e">
        <f>CONCATENATE("INSERT INTO `reponses_questions` VALUES ('",A4,"', '",B4,"', ",C4,", ",#REF!,");")</f>
        <v>#REF!</v>
      </c>
    </row>
    <row r="5" spans="1:5" x14ac:dyDescent="0.35">
      <c r="B5" s="100"/>
      <c r="E5" s="117" t="e">
        <f>CONCATENATE("INSERT INTO `reponses_questions` VALUES ('",A5,"', '",B5,"', ",C5,", ",#REF!,");")</f>
        <v>#REF!</v>
      </c>
    </row>
    <row r="6" spans="1:5" x14ac:dyDescent="0.35">
      <c r="B6" s="100"/>
      <c r="E6" s="117" t="e">
        <f>CONCATENATE("INSERT INTO `reponses_questions` VALUES ('",A6,"', '",B6,"', ",C6,", ",#REF!,");")</f>
        <v>#REF!</v>
      </c>
    </row>
    <row r="7" spans="1:5" x14ac:dyDescent="0.35">
      <c r="B7" s="28"/>
      <c r="E7" s="117" t="e">
        <f>CONCATENATE("INSERT INTO `reponses_questions` VALUES ('",A7,"', '",B7,"', ",C7,", ",#REF!,");")</f>
        <v>#REF!</v>
      </c>
    </row>
    <row r="8" spans="1:5" x14ac:dyDescent="0.35">
      <c r="B8" s="28"/>
      <c r="E8" s="117" t="e">
        <f>CONCATENATE("INSERT INTO `reponses_questions` VALUES ('",A8,"', '",B8,"', ",C8,", ",#REF!,");")</f>
        <v>#REF!</v>
      </c>
    </row>
    <row r="9" spans="1:5" x14ac:dyDescent="0.35">
      <c r="B9" s="28"/>
      <c r="E9" s="117" t="e">
        <f>CONCATENATE("INSERT INTO `reponses_questions` VALUES ('",A9,"', '",B9,"', ",C9,", ",#REF!,");")</f>
        <v>#REF!</v>
      </c>
    </row>
    <row r="10" spans="1:5" x14ac:dyDescent="0.35">
      <c r="B10" s="28"/>
      <c r="E10" s="117" t="e">
        <f>CONCATENATE("INSERT INTO `reponses_questions` VALUES ('",A10,"', '",B10,"', ",C10,", ",#REF!,");")</f>
        <v>#REF!</v>
      </c>
    </row>
    <row r="11" spans="1:5" x14ac:dyDescent="0.35">
      <c r="B11" s="28"/>
      <c r="E11" s="117" t="e">
        <f>CONCATENATE("INSERT INTO `reponses_questions` VALUES ('",A11,"', '",B11,"', ",C11,", ",#REF!,");")</f>
        <v>#REF!</v>
      </c>
    </row>
  </sheetData>
  <pageMargins left="0.7" right="0.7" top="0.75" bottom="0.75" header="0.51180555555555496" footer="0.51180555555555496"/>
  <pageSetup paperSize="9"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1"/>
  <sheetViews>
    <sheetView zoomScaleNormal="100" workbookViewId="0">
      <pane ySplit="1" topLeftCell="A2" activePane="bottomLeft" state="frozen"/>
      <selection pane="bottomLeft"/>
    </sheetView>
  </sheetViews>
  <sheetFormatPr baseColWidth="10" defaultColWidth="10.54296875" defaultRowHeight="14.5" x14ac:dyDescent="0.35"/>
  <cols>
    <col min="1" max="1" width="14" style="100" customWidth="1"/>
    <col min="2" max="2" width="4.81640625" customWidth="1"/>
    <col min="3" max="4" width="9.26953125" customWidth="1"/>
    <col min="5" max="5" width="69.7265625" style="100" customWidth="1"/>
  </cols>
  <sheetData>
    <row r="1" spans="1:5" x14ac:dyDescent="0.35">
      <c r="A1" s="113" t="s">
        <v>528</v>
      </c>
      <c r="B1" s="114" t="s">
        <v>516</v>
      </c>
      <c r="C1" s="115" t="s">
        <v>1972</v>
      </c>
      <c r="D1" s="116" t="s">
        <v>1973</v>
      </c>
      <c r="E1" s="25" t="s">
        <v>74</v>
      </c>
    </row>
    <row r="2" spans="1:5" x14ac:dyDescent="0.35">
      <c r="A2" s="100" t="s">
        <v>1974</v>
      </c>
      <c r="B2" s="100" t="s">
        <v>1975</v>
      </c>
      <c r="C2">
        <v>3</v>
      </c>
      <c r="D2" t="s">
        <v>1976</v>
      </c>
      <c r="E2" s="117" t="str">
        <f t="shared" ref="E2:E11" si="0">CONCATENATE("INSERT INTO `reponses_questions` VALUES ('",A2,"', '",B2,"', ",C2,", ",D2,");")</f>
        <v>INSERT INTO `reponses_questions` VALUES ('CP-CD-F-1-B1-1', 'Num', 3, True);</v>
      </c>
    </row>
    <row r="3" spans="1:5" x14ac:dyDescent="0.35">
      <c r="A3" s="100" t="s">
        <v>1974</v>
      </c>
      <c r="B3" s="100" t="s">
        <v>1975</v>
      </c>
      <c r="C3">
        <v>4</v>
      </c>
      <c r="D3" t="s">
        <v>1977</v>
      </c>
      <c r="E3" s="117" t="str">
        <f t="shared" si="0"/>
        <v>INSERT INTO `reponses_questions` VALUES ('CP-CD-F-1-B1-1', 'Num', 4, False);</v>
      </c>
    </row>
    <row r="4" spans="1:5" x14ac:dyDescent="0.35">
      <c r="A4" s="100" t="s">
        <v>1978</v>
      </c>
      <c r="B4" s="100" t="s">
        <v>1975</v>
      </c>
      <c r="C4">
        <v>1</v>
      </c>
      <c r="D4" t="s">
        <v>1977</v>
      </c>
      <c r="E4" s="117" t="str">
        <f t="shared" si="0"/>
        <v>INSERT INTO `reponses_questions` VALUES ('CP-CD-F-1-Q1-1', 'Num', 1, False);</v>
      </c>
    </row>
    <row r="5" spans="1:5" x14ac:dyDescent="0.35">
      <c r="A5" s="100" t="s">
        <v>1978</v>
      </c>
      <c r="B5" s="100" t="s">
        <v>1975</v>
      </c>
      <c r="C5">
        <v>2</v>
      </c>
      <c r="D5" t="s">
        <v>1977</v>
      </c>
      <c r="E5" s="117" t="str">
        <f t="shared" si="0"/>
        <v>INSERT INTO `reponses_questions` VALUES ('CP-CD-F-1-Q1-1', 'Num', 2, False);</v>
      </c>
    </row>
    <row r="6" spans="1:5" x14ac:dyDescent="0.35">
      <c r="A6" s="100" t="s">
        <v>1978</v>
      </c>
      <c r="B6" s="100" t="s">
        <v>1975</v>
      </c>
      <c r="C6">
        <v>3</v>
      </c>
      <c r="D6" t="s">
        <v>1976</v>
      </c>
      <c r="E6" s="117" t="str">
        <f t="shared" si="0"/>
        <v>INSERT INTO `reponses_questions` VALUES ('CP-CD-F-1-Q1-1', 'Num', 3, True);</v>
      </c>
    </row>
    <row r="7" spans="1:5" x14ac:dyDescent="0.35">
      <c r="A7" s="100" t="s">
        <v>1978</v>
      </c>
      <c r="B7" s="28" t="s">
        <v>1975</v>
      </c>
      <c r="C7">
        <v>4</v>
      </c>
      <c r="D7" t="s">
        <v>1977</v>
      </c>
      <c r="E7" s="117" t="str">
        <f t="shared" si="0"/>
        <v>INSERT INTO `reponses_questions` VALUES ('CP-CD-F-1-Q1-1', 'Num', 4, False);</v>
      </c>
    </row>
    <row r="8" spans="1:5" x14ac:dyDescent="0.35">
      <c r="A8" s="100" t="s">
        <v>1979</v>
      </c>
      <c r="B8" s="28" t="s">
        <v>1980</v>
      </c>
      <c r="C8">
        <v>1</v>
      </c>
      <c r="D8" t="s">
        <v>1977</v>
      </c>
      <c r="E8" s="117" t="str">
        <f t="shared" si="0"/>
        <v>INSERT INTO `reponses_questions` VALUES ('CP-CD-F-1-T-1', 'Txt', 1, False);</v>
      </c>
    </row>
    <row r="9" spans="1:5" x14ac:dyDescent="0.35">
      <c r="A9" s="100" t="s">
        <v>1979</v>
      </c>
      <c r="B9" s="28" t="s">
        <v>1980</v>
      </c>
      <c r="C9">
        <v>2</v>
      </c>
      <c r="D9" t="s">
        <v>1977</v>
      </c>
      <c r="E9" s="117" t="str">
        <f t="shared" si="0"/>
        <v>INSERT INTO `reponses_questions` VALUES ('CP-CD-F-1-T-1', 'Txt', 2, False);</v>
      </c>
    </row>
    <row r="10" spans="1:5" x14ac:dyDescent="0.35">
      <c r="A10" s="100" t="s">
        <v>1979</v>
      </c>
      <c r="B10" s="28" t="s">
        <v>1980</v>
      </c>
      <c r="C10">
        <v>3</v>
      </c>
      <c r="D10" t="s">
        <v>1976</v>
      </c>
      <c r="E10" s="117" t="str">
        <f t="shared" si="0"/>
        <v>INSERT INTO `reponses_questions` VALUES ('CP-CD-F-1-T-1', 'Txt', 3, True);</v>
      </c>
    </row>
    <row r="11" spans="1:5" x14ac:dyDescent="0.35">
      <c r="A11" s="100" t="s">
        <v>1979</v>
      </c>
      <c r="B11" s="28" t="s">
        <v>1980</v>
      </c>
      <c r="C11">
        <v>4</v>
      </c>
      <c r="D11" t="s">
        <v>1977</v>
      </c>
      <c r="E11" s="117" t="str">
        <f t="shared" si="0"/>
        <v>INSERT INTO `reponses_questions` VALUES ('CP-CD-F-1-T-1', 'Txt', 4, False);</v>
      </c>
    </row>
  </sheetData>
  <pageMargins left="0.7" right="0.7" top="0.75" bottom="0.75" header="0.51180555555555496" footer="0.51180555555555496"/>
  <pageSetup paperSize="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00"/>
  <sheetViews>
    <sheetView zoomScaleNormal="100" workbookViewId="0">
      <pane ySplit="1" topLeftCell="A2" activePane="bottomLeft" state="frozen"/>
      <selection pane="bottomLeft" activeCell="C1" sqref="C1"/>
    </sheetView>
  </sheetViews>
  <sheetFormatPr baseColWidth="10" defaultColWidth="10.54296875" defaultRowHeight="14.5" x14ac:dyDescent="0.35"/>
  <cols>
    <col min="1" max="1" width="12.1796875" customWidth="1"/>
    <col min="2" max="2" width="40.54296875" customWidth="1"/>
    <col min="3" max="3" width="24.26953125" customWidth="1"/>
    <col min="4" max="4" width="52.81640625" customWidth="1"/>
    <col min="5" max="5" width="40.1796875" customWidth="1"/>
  </cols>
  <sheetData>
    <row r="1" spans="1:5" x14ac:dyDescent="0.35">
      <c r="A1" s="21" t="s">
        <v>1341</v>
      </c>
      <c r="B1" s="10" t="s">
        <v>2004</v>
      </c>
      <c r="C1" s="21" t="s">
        <v>2005</v>
      </c>
      <c r="D1" s="10" t="s">
        <v>2006</v>
      </c>
      <c r="E1" s="8" t="s">
        <v>74</v>
      </c>
    </row>
    <row r="2" spans="1:5" x14ac:dyDescent="0.35">
      <c r="A2" s="10">
        <v>1</v>
      </c>
      <c r="B2" s="100" t="e">
        <f>VLOOKUP(A2,'Activités par classe-leçon-nat'!G:G,2,0)</f>
        <v>#N/A</v>
      </c>
      <c r="C2" s="26" t="s">
        <v>253</v>
      </c>
      <c r="D2" s="10" t="str">
        <f>VLOOKUP(C2,'Compétences spécifiques'!B:C,2,0)</f>
        <v>Dénombrage</v>
      </c>
      <c r="E2" s="29" t="str">
        <f t="shared" ref="E2:E21" si="0">CONCATENATE("INSERT INTO `Activ_CompSpec` VALUES (",A2,", `",C2,"`);")</f>
        <v>INSERT INTO `Activ_CompSpec` VALUES (1, `M-NC-C-2.1`);</v>
      </c>
    </row>
    <row r="3" spans="1:5" x14ac:dyDescent="0.35">
      <c r="A3" s="10">
        <v>2</v>
      </c>
      <c r="B3" s="100" t="e">
        <f>VLOOKUP(A3,'Activités par classe-leçon-nat'!G:G,2,0)</f>
        <v>#N/A</v>
      </c>
      <c r="C3" s="26" t="s">
        <v>253</v>
      </c>
      <c r="D3" s="10" t="str">
        <f>VLOOKUP(C3,'Compétences spécifiques'!B:C,2,0)</f>
        <v>Dénombrage</v>
      </c>
      <c r="E3" s="29" t="str">
        <f t="shared" si="0"/>
        <v>INSERT INTO `Activ_CompSpec` VALUES (2, `M-NC-C-2.1`);</v>
      </c>
    </row>
    <row r="4" spans="1:5" x14ac:dyDescent="0.35">
      <c r="A4" s="10">
        <v>3</v>
      </c>
      <c r="B4" s="100" t="e">
        <f>VLOOKUP(A4,'Activités par classe-leçon-nat'!G:G,2,0)</f>
        <v>#N/A</v>
      </c>
      <c r="C4" s="26" t="s">
        <v>257</v>
      </c>
      <c r="D4" s="10" t="str">
        <f>VLOOKUP(C4,'Compétences spécifiques'!B:C,2,0)</f>
        <v>Comparaison, cardinalité</v>
      </c>
      <c r="E4" s="29" t="str">
        <f t="shared" si="0"/>
        <v>INSERT INTO `Activ_CompSpec` VALUES (3, `M-NC-C-3.1`);</v>
      </c>
    </row>
    <row r="5" spans="1:5" x14ac:dyDescent="0.35">
      <c r="A5" s="10">
        <v>4</v>
      </c>
      <c r="B5" s="100" t="e">
        <f>VLOOKUP(A5,'Activités par classe-leçon-nat'!G:G,2,0)</f>
        <v>#N/A</v>
      </c>
      <c r="C5" s="26" t="s">
        <v>257</v>
      </c>
      <c r="D5" s="10" t="str">
        <f>VLOOKUP(C5,'Compétences spécifiques'!B:C,2,0)</f>
        <v>Comparaison, cardinalité</v>
      </c>
      <c r="E5" s="29" t="str">
        <f t="shared" si="0"/>
        <v>INSERT INTO `Activ_CompSpec` VALUES (4, `M-NC-C-3.1`);</v>
      </c>
    </row>
    <row r="6" spans="1:5" x14ac:dyDescent="0.35">
      <c r="A6" s="10">
        <v>5</v>
      </c>
      <c r="B6" s="100" t="e">
        <f>VLOOKUP(A6,'Activités par classe-leçon-nat'!G:G,2,0)</f>
        <v>#N/A</v>
      </c>
      <c r="C6" s="10" t="s">
        <v>259</v>
      </c>
      <c r="D6" s="10" t="str">
        <f>VLOOKUP(C6,'Compétences spécifiques'!B:C,2,0)</f>
        <v>Comparaison, cardinalité</v>
      </c>
      <c r="E6" s="29" t="str">
        <f t="shared" si="0"/>
        <v>INSERT INTO `Activ_CompSpec` VALUES (5, `M-NC-C-3.2`);</v>
      </c>
    </row>
    <row r="7" spans="1:5" x14ac:dyDescent="0.35">
      <c r="A7" s="10">
        <v>6</v>
      </c>
      <c r="B7" s="100" t="e">
        <f>VLOOKUP(A7,'Activités par classe-leçon-nat'!G:G,2,0)</f>
        <v>#N/A</v>
      </c>
      <c r="C7" s="10" t="s">
        <v>253</v>
      </c>
      <c r="D7" s="10" t="str">
        <f>VLOOKUP(C7,'Compétences spécifiques'!B:C,2,0)</f>
        <v>Dénombrage</v>
      </c>
      <c r="E7" s="29" t="str">
        <f t="shared" si="0"/>
        <v>INSERT INTO `Activ_CompSpec` VALUES (6, `M-NC-C-2.1`);</v>
      </c>
    </row>
    <row r="8" spans="1:5" x14ac:dyDescent="0.35">
      <c r="A8" s="10">
        <v>7</v>
      </c>
      <c r="B8" s="100" t="e">
        <f>VLOOKUP(A8,'Activités par classe-leçon-nat'!G:G,2,0)</f>
        <v>#N/A</v>
      </c>
      <c r="C8" s="10" t="s">
        <v>253</v>
      </c>
      <c r="D8" s="10" t="str">
        <f>VLOOKUP(C8,'Compétences spécifiques'!B:C,2,0)</f>
        <v>Dénombrage</v>
      </c>
      <c r="E8" s="29" t="str">
        <f t="shared" si="0"/>
        <v>INSERT INTO `Activ_CompSpec` VALUES (7, `M-NC-C-2.1`);</v>
      </c>
    </row>
    <row r="9" spans="1:5" x14ac:dyDescent="0.35">
      <c r="A9" s="10">
        <v>8</v>
      </c>
      <c r="B9" s="100" t="e">
        <f>VLOOKUP(A9,'Activités par classe-leçon-nat'!G:G,2,0)</f>
        <v>#N/A</v>
      </c>
      <c r="C9" s="10" t="s">
        <v>253</v>
      </c>
      <c r="D9" s="10" t="str">
        <f>VLOOKUP(C9,'Compétences spécifiques'!B:C,2,0)</f>
        <v>Dénombrage</v>
      </c>
      <c r="E9" s="29" t="str">
        <f t="shared" si="0"/>
        <v>INSERT INTO `Activ_CompSpec` VALUES (8, `M-NC-C-2.1`);</v>
      </c>
    </row>
    <row r="10" spans="1:5" x14ac:dyDescent="0.35">
      <c r="A10" s="10">
        <v>9</v>
      </c>
      <c r="B10" s="100" t="e">
        <f>VLOOKUP(A10,'Activités par classe-leçon-nat'!G:G,2,0)</f>
        <v>#N/A</v>
      </c>
      <c r="C10" s="10" t="s">
        <v>253</v>
      </c>
      <c r="D10" s="10" t="str">
        <f>VLOOKUP(C10,'Compétences spécifiques'!B:C,2,0)</f>
        <v>Dénombrage</v>
      </c>
      <c r="E10" s="29" t="str">
        <f t="shared" si="0"/>
        <v>INSERT INTO `Activ_CompSpec` VALUES (9, `M-NC-C-2.1`);</v>
      </c>
    </row>
    <row r="11" spans="1:5" x14ac:dyDescent="0.35">
      <c r="A11" s="10">
        <v>10</v>
      </c>
      <c r="B11" s="100" t="e">
        <f>VLOOKUP(A11,'Activités par classe-leçon-nat'!G:G,2,0)</f>
        <v>#N/A</v>
      </c>
      <c r="C11" s="10" t="s">
        <v>253</v>
      </c>
      <c r="D11" s="10" t="str">
        <f>VLOOKUP(C11,'Compétences spécifiques'!B:C,2,0)</f>
        <v>Dénombrage</v>
      </c>
      <c r="E11" s="29" t="str">
        <f t="shared" si="0"/>
        <v>INSERT INTO `Activ_CompSpec` VALUES (10, `M-NC-C-2.1`);</v>
      </c>
    </row>
    <row r="12" spans="1:5" x14ac:dyDescent="0.35">
      <c r="A12" s="10">
        <v>11</v>
      </c>
      <c r="B12" s="100" t="e">
        <f>VLOOKUP(A12,'Activités par classe-leçon-nat'!G:G,2,0)</f>
        <v>#N/A</v>
      </c>
      <c r="C12" s="10" t="s">
        <v>253</v>
      </c>
      <c r="D12" s="10" t="str">
        <f>VLOOKUP(C12,'Compétences spécifiques'!B:C,2,0)</f>
        <v>Dénombrage</v>
      </c>
      <c r="E12" s="29" t="str">
        <f t="shared" si="0"/>
        <v>INSERT INTO `Activ_CompSpec` VALUES (11, `M-NC-C-2.1`);</v>
      </c>
    </row>
    <row r="13" spans="1:5" x14ac:dyDescent="0.35">
      <c r="A13" s="10">
        <v>12</v>
      </c>
      <c r="B13" s="100"/>
      <c r="C13" s="10" t="s">
        <v>253</v>
      </c>
      <c r="D13" s="10" t="str">
        <f>VLOOKUP(C13,'Compétences spécifiques'!B:C,2,0)</f>
        <v>Dénombrage</v>
      </c>
      <c r="E13" s="29" t="str">
        <f t="shared" si="0"/>
        <v>INSERT INTO `Activ_CompSpec` VALUES (12, `M-NC-C-2.1`);</v>
      </c>
    </row>
    <row r="14" spans="1:5" x14ac:dyDescent="0.35">
      <c r="A14" s="10">
        <v>13</v>
      </c>
      <c r="B14" s="100"/>
      <c r="C14" s="10" t="s">
        <v>253</v>
      </c>
      <c r="D14" s="10" t="str">
        <f>VLOOKUP(C14,'Compétences spécifiques'!B:C,2,0)</f>
        <v>Dénombrage</v>
      </c>
      <c r="E14" s="29" t="str">
        <f t="shared" si="0"/>
        <v>INSERT INTO `Activ_CompSpec` VALUES (13, `M-NC-C-2.1`);</v>
      </c>
    </row>
    <row r="15" spans="1:5" x14ac:dyDescent="0.35">
      <c r="A15" s="10">
        <v>14</v>
      </c>
      <c r="B15" s="100"/>
      <c r="C15" s="10" t="s">
        <v>253</v>
      </c>
      <c r="D15" s="10" t="str">
        <f>VLOOKUP(C15,'Compétences spécifiques'!B:C,2,0)</f>
        <v>Dénombrage</v>
      </c>
      <c r="E15" s="29" t="str">
        <f t="shared" si="0"/>
        <v>INSERT INTO `Activ_CompSpec` VALUES (14, `M-NC-C-2.1`);</v>
      </c>
    </row>
    <row r="16" spans="1:5" x14ac:dyDescent="0.35">
      <c r="A16" s="10">
        <v>15</v>
      </c>
      <c r="B16" s="100"/>
      <c r="C16" s="10" t="s">
        <v>253</v>
      </c>
      <c r="D16" s="10" t="str">
        <f>VLOOKUP(C16,'Compétences spécifiques'!B:C,2,0)</f>
        <v>Dénombrage</v>
      </c>
      <c r="E16" s="29" t="str">
        <f t="shared" si="0"/>
        <v>INSERT INTO `Activ_CompSpec` VALUES (15, `M-NC-C-2.1`);</v>
      </c>
    </row>
    <row r="17" spans="1:5" x14ac:dyDescent="0.35">
      <c r="A17" s="10">
        <v>16</v>
      </c>
      <c r="B17" s="100"/>
      <c r="C17" s="10" t="s">
        <v>253</v>
      </c>
      <c r="D17" s="10" t="str">
        <f>VLOOKUP(C17,'Compétences spécifiques'!B:C,2,0)</f>
        <v>Dénombrage</v>
      </c>
      <c r="E17" s="29" t="str">
        <f t="shared" si="0"/>
        <v>INSERT INTO `Activ_CompSpec` VALUES (16, `M-NC-C-2.1`);</v>
      </c>
    </row>
    <row r="18" spans="1:5" x14ac:dyDescent="0.35">
      <c r="A18" s="10">
        <v>17</v>
      </c>
      <c r="B18" s="100"/>
      <c r="C18" s="10" t="s">
        <v>253</v>
      </c>
      <c r="D18" s="10" t="str">
        <f>VLOOKUP(C18,'Compétences spécifiques'!B:C,2,0)</f>
        <v>Dénombrage</v>
      </c>
      <c r="E18" s="29" t="str">
        <f t="shared" si="0"/>
        <v>INSERT INTO `Activ_CompSpec` VALUES (17, `M-NC-C-2.1`);</v>
      </c>
    </row>
    <row r="19" spans="1:5" x14ac:dyDescent="0.35">
      <c r="A19" s="10">
        <v>18</v>
      </c>
      <c r="B19" s="100"/>
      <c r="C19" s="10" t="s">
        <v>253</v>
      </c>
      <c r="D19" s="10" t="str">
        <f>VLOOKUP(C19,'Compétences spécifiques'!B:C,2,0)</f>
        <v>Dénombrage</v>
      </c>
      <c r="E19" s="29" t="str">
        <f t="shared" si="0"/>
        <v>INSERT INTO `Activ_CompSpec` VALUES (18, `M-NC-C-2.1`);</v>
      </c>
    </row>
    <row r="20" spans="1:5" x14ac:dyDescent="0.35">
      <c r="A20" s="10">
        <v>19</v>
      </c>
      <c r="B20" s="100"/>
      <c r="C20" s="10" t="s">
        <v>253</v>
      </c>
      <c r="D20" s="10" t="str">
        <f>VLOOKUP(C20,'Compétences spécifiques'!B:C,2,0)</f>
        <v>Dénombrage</v>
      </c>
      <c r="E20" s="29" t="str">
        <f t="shared" si="0"/>
        <v>INSERT INTO `Activ_CompSpec` VALUES (19, `M-NC-C-2.1`);</v>
      </c>
    </row>
    <row r="21" spans="1:5" x14ac:dyDescent="0.35">
      <c r="A21" s="10">
        <v>20</v>
      </c>
      <c r="B21" s="100"/>
      <c r="C21" s="10" t="s">
        <v>253</v>
      </c>
      <c r="D21" s="10" t="str">
        <f>VLOOKUP(C21,'Compétences spécifiques'!B:C,2,0)</f>
        <v>Dénombrage</v>
      </c>
      <c r="E21" s="29" t="str">
        <f t="shared" si="0"/>
        <v>INSERT INTO `Activ_CompSpec` VALUES (20, `M-NC-C-2.1`);</v>
      </c>
    </row>
    <row r="22" spans="1:5" x14ac:dyDescent="0.35">
      <c r="A22" s="10">
        <v>21</v>
      </c>
      <c r="B22" s="100"/>
      <c r="C22" s="10" t="s">
        <v>2007</v>
      </c>
      <c r="D22" s="10" t="e">
        <f>VLOOKUP(C22,'Compétences spécifiques'!B:C,2,0)</f>
        <v>#N/A</v>
      </c>
    </row>
    <row r="23" spans="1:5" x14ac:dyDescent="0.35">
      <c r="A23" s="10">
        <v>22</v>
      </c>
      <c r="B23" s="100"/>
      <c r="C23" s="10" t="s">
        <v>2007</v>
      </c>
      <c r="D23" s="10" t="e">
        <f>VLOOKUP(C23,'Compétences spécifiques'!B:C,2,0)</f>
        <v>#N/A</v>
      </c>
    </row>
    <row r="24" spans="1:5" x14ac:dyDescent="0.35">
      <c r="A24" s="10">
        <v>23</v>
      </c>
      <c r="B24" s="100"/>
      <c r="C24" s="10" t="s">
        <v>2007</v>
      </c>
      <c r="D24" s="10" t="e">
        <f>VLOOKUP(C24,'Compétences spécifiques'!B:C,2,0)</f>
        <v>#N/A</v>
      </c>
    </row>
    <row r="25" spans="1:5" x14ac:dyDescent="0.35">
      <c r="A25" s="10">
        <v>24</v>
      </c>
      <c r="B25" s="100"/>
      <c r="C25" s="10" t="s">
        <v>2007</v>
      </c>
      <c r="D25" s="10" t="e">
        <f>VLOOKUP(C25,'Compétences spécifiques'!B:C,2,0)</f>
        <v>#N/A</v>
      </c>
    </row>
    <row r="26" spans="1:5" x14ac:dyDescent="0.35">
      <c r="A26" s="10">
        <v>25</v>
      </c>
      <c r="B26" s="100"/>
      <c r="C26" s="10" t="s">
        <v>2007</v>
      </c>
      <c r="D26" s="10" t="e">
        <f>VLOOKUP(C26,'Compétences spécifiques'!B:C,2,0)</f>
        <v>#N/A</v>
      </c>
    </row>
    <row r="27" spans="1:5" x14ac:dyDescent="0.35">
      <c r="A27" s="10">
        <v>26</v>
      </c>
      <c r="B27" s="100"/>
      <c r="C27" s="10" t="s">
        <v>2007</v>
      </c>
      <c r="D27" s="10" t="e">
        <f>VLOOKUP(C27,'Compétences spécifiques'!B:C,2,0)</f>
        <v>#N/A</v>
      </c>
    </row>
    <row r="28" spans="1:5" x14ac:dyDescent="0.35">
      <c r="A28" s="10">
        <v>27</v>
      </c>
      <c r="B28" s="100"/>
      <c r="C28" s="10" t="s">
        <v>2007</v>
      </c>
      <c r="D28" s="10" t="e">
        <f>VLOOKUP(C28,'Compétences spécifiques'!B:C,2,0)</f>
        <v>#N/A</v>
      </c>
    </row>
    <row r="29" spans="1:5" x14ac:dyDescent="0.35">
      <c r="A29" s="10">
        <v>28</v>
      </c>
      <c r="B29" s="100"/>
      <c r="C29" s="10" t="s">
        <v>2007</v>
      </c>
      <c r="D29" s="10" t="e">
        <f>VLOOKUP(C29,'Compétences spécifiques'!B:C,2,0)</f>
        <v>#N/A</v>
      </c>
    </row>
    <row r="30" spans="1:5" x14ac:dyDescent="0.35">
      <c r="A30" s="10">
        <v>29</v>
      </c>
      <c r="B30" s="100"/>
      <c r="C30" s="10" t="s">
        <v>2007</v>
      </c>
      <c r="D30" s="10" t="e">
        <f>VLOOKUP(C30,'Compétences spécifiques'!B:C,2,0)</f>
        <v>#N/A</v>
      </c>
    </row>
    <row r="31" spans="1:5" x14ac:dyDescent="0.35">
      <c r="A31" s="10">
        <v>30</v>
      </c>
      <c r="B31" s="100"/>
      <c r="C31" s="10" t="s">
        <v>2007</v>
      </c>
      <c r="D31" s="10" t="e">
        <f>VLOOKUP(C31,'Compétences spécifiques'!B:C,2,0)</f>
        <v>#N/A</v>
      </c>
    </row>
    <row r="32" spans="1:5" x14ac:dyDescent="0.35">
      <c r="A32" s="10">
        <v>31</v>
      </c>
      <c r="B32" s="100"/>
      <c r="C32" s="10" t="s">
        <v>2007</v>
      </c>
      <c r="D32" s="10" t="e">
        <f>VLOOKUP(C32,'Compétences spécifiques'!B:C,2,0)</f>
        <v>#N/A</v>
      </c>
    </row>
    <row r="33" spans="1:4" x14ac:dyDescent="0.35">
      <c r="A33" s="10">
        <v>32</v>
      </c>
      <c r="B33" s="100"/>
      <c r="C33" s="10" t="s">
        <v>2007</v>
      </c>
      <c r="D33" s="10" t="e">
        <f>VLOOKUP(C33,'Compétences spécifiques'!B:C,2,0)</f>
        <v>#N/A</v>
      </c>
    </row>
    <row r="34" spans="1:4" x14ac:dyDescent="0.35">
      <c r="A34" s="10">
        <v>33</v>
      </c>
      <c r="B34" s="100"/>
      <c r="C34" s="10" t="s">
        <v>2007</v>
      </c>
      <c r="D34" s="10" t="e">
        <f>VLOOKUP(C34,'Compétences spécifiques'!B:C,2,0)</f>
        <v>#N/A</v>
      </c>
    </row>
    <row r="35" spans="1:4" x14ac:dyDescent="0.35">
      <c r="A35" s="10">
        <v>34</v>
      </c>
      <c r="B35" s="100"/>
      <c r="C35" s="10" t="s">
        <v>2007</v>
      </c>
      <c r="D35" s="10" t="e">
        <f>VLOOKUP(C35,'Compétences spécifiques'!B:C,2,0)</f>
        <v>#N/A</v>
      </c>
    </row>
    <row r="36" spans="1:4" x14ac:dyDescent="0.35">
      <c r="A36" s="10">
        <v>35</v>
      </c>
      <c r="B36" s="100"/>
      <c r="C36" s="10" t="s">
        <v>2007</v>
      </c>
      <c r="D36" s="10" t="e">
        <f>VLOOKUP(C36,'Compétences spécifiques'!B:C,2,0)</f>
        <v>#N/A</v>
      </c>
    </row>
    <row r="37" spans="1:4" x14ac:dyDescent="0.35">
      <c r="A37" s="10">
        <v>36</v>
      </c>
      <c r="B37" s="100"/>
      <c r="C37" s="10" t="s">
        <v>2007</v>
      </c>
      <c r="D37" s="10" t="e">
        <f>VLOOKUP(C37,'Compétences spécifiques'!B:C,2,0)</f>
        <v>#N/A</v>
      </c>
    </row>
    <row r="38" spans="1:4" x14ac:dyDescent="0.35">
      <c r="A38" s="10">
        <v>37</v>
      </c>
      <c r="B38" s="100"/>
      <c r="C38" s="10" t="s">
        <v>2007</v>
      </c>
      <c r="D38" s="10" t="e">
        <f>VLOOKUP(C38,'Compétences spécifiques'!B:C,2,0)</f>
        <v>#N/A</v>
      </c>
    </row>
    <row r="39" spans="1:4" x14ac:dyDescent="0.35">
      <c r="A39" s="10">
        <v>38</v>
      </c>
      <c r="B39" s="100"/>
      <c r="C39" s="10" t="s">
        <v>2007</v>
      </c>
      <c r="D39" s="10" t="e">
        <f>VLOOKUP(C39,'Compétences spécifiques'!B:C,2,0)</f>
        <v>#N/A</v>
      </c>
    </row>
    <row r="40" spans="1:4" x14ac:dyDescent="0.35">
      <c r="A40" s="10">
        <v>39</v>
      </c>
      <c r="B40" s="100"/>
      <c r="C40" s="10" t="s">
        <v>2007</v>
      </c>
      <c r="D40" s="10" t="e">
        <f>VLOOKUP(C40,'Compétences spécifiques'!B:C,2,0)</f>
        <v>#N/A</v>
      </c>
    </row>
    <row r="41" spans="1:4" x14ac:dyDescent="0.35">
      <c r="A41" s="10">
        <v>40</v>
      </c>
      <c r="B41" s="100"/>
      <c r="C41" s="10" t="s">
        <v>2007</v>
      </c>
      <c r="D41" s="10" t="e">
        <f>VLOOKUP(C41,'Compétences spécifiques'!B:C,2,0)</f>
        <v>#N/A</v>
      </c>
    </row>
    <row r="42" spans="1:4" x14ac:dyDescent="0.35">
      <c r="A42" s="10">
        <v>41</v>
      </c>
      <c r="B42" s="100"/>
      <c r="C42" s="10" t="s">
        <v>2008</v>
      </c>
      <c r="D42" s="10" t="e">
        <f>VLOOKUP(C42,'Compétences spécifiques'!B:C,2,0)</f>
        <v>#N/A</v>
      </c>
    </row>
    <row r="43" spans="1:4" x14ac:dyDescent="0.35">
      <c r="A43" s="10">
        <v>42</v>
      </c>
      <c r="B43" s="100"/>
      <c r="C43" s="10" t="s">
        <v>2008</v>
      </c>
      <c r="D43" s="10" t="e">
        <f>VLOOKUP(C43,'Compétences spécifiques'!B:C,2,0)</f>
        <v>#N/A</v>
      </c>
    </row>
    <row r="44" spans="1:4" x14ac:dyDescent="0.35">
      <c r="A44" s="10">
        <v>43</v>
      </c>
      <c r="B44" s="100"/>
      <c r="C44" s="10" t="s">
        <v>2008</v>
      </c>
      <c r="D44" s="10" t="e">
        <f>VLOOKUP(C44,'Compétences spécifiques'!B:C,2,0)</f>
        <v>#N/A</v>
      </c>
    </row>
    <row r="45" spans="1:4" x14ac:dyDescent="0.35">
      <c r="A45" s="10">
        <v>44</v>
      </c>
      <c r="B45" s="100"/>
      <c r="C45" s="10" t="s">
        <v>2008</v>
      </c>
      <c r="D45" s="10" t="e">
        <f>VLOOKUP(C45,'Compétences spécifiques'!B:C,2,0)</f>
        <v>#N/A</v>
      </c>
    </row>
    <row r="46" spans="1:4" x14ac:dyDescent="0.35">
      <c r="A46" s="10">
        <v>45</v>
      </c>
      <c r="B46" s="100"/>
      <c r="C46" s="10" t="s">
        <v>2008</v>
      </c>
      <c r="D46" s="10" t="e">
        <f>VLOOKUP(C46,'Compétences spécifiques'!B:C,2,0)</f>
        <v>#N/A</v>
      </c>
    </row>
    <row r="47" spans="1:4" x14ac:dyDescent="0.35">
      <c r="A47" s="10">
        <v>46</v>
      </c>
      <c r="B47" s="100"/>
      <c r="C47" s="10" t="s">
        <v>2008</v>
      </c>
      <c r="D47" s="10" t="e">
        <f>VLOOKUP(C47,'Compétences spécifiques'!B:C,2,0)</f>
        <v>#N/A</v>
      </c>
    </row>
    <row r="48" spans="1:4" x14ac:dyDescent="0.35">
      <c r="A48" s="10">
        <v>47</v>
      </c>
      <c r="B48" s="100"/>
      <c r="C48" s="10" t="s">
        <v>2008</v>
      </c>
      <c r="D48" s="10" t="e">
        <f>VLOOKUP(C48,'Compétences spécifiques'!B:C,2,0)</f>
        <v>#N/A</v>
      </c>
    </row>
    <row r="49" spans="1:4" x14ac:dyDescent="0.35">
      <c r="A49" s="10">
        <v>48</v>
      </c>
      <c r="B49" s="100"/>
      <c r="C49" s="10" t="s">
        <v>2008</v>
      </c>
      <c r="D49" s="10" t="e">
        <f>VLOOKUP(C49,'Compétences spécifiques'!B:C,2,0)</f>
        <v>#N/A</v>
      </c>
    </row>
    <row r="50" spans="1:4" x14ac:dyDescent="0.35">
      <c r="A50" s="10">
        <v>49</v>
      </c>
      <c r="B50" s="100"/>
      <c r="C50" s="10" t="s">
        <v>2008</v>
      </c>
      <c r="D50" s="10" t="e">
        <f>VLOOKUP(C50,'Compétences spécifiques'!B:C,2,0)</f>
        <v>#N/A</v>
      </c>
    </row>
    <row r="51" spans="1:4" x14ac:dyDescent="0.35">
      <c r="A51" s="10">
        <v>50</v>
      </c>
      <c r="B51" s="100"/>
      <c r="C51" s="10" t="s">
        <v>2008</v>
      </c>
      <c r="D51" s="10" t="e">
        <f>VLOOKUP(C51,'Compétences spécifiques'!B:C,2,0)</f>
        <v>#N/A</v>
      </c>
    </row>
    <row r="52" spans="1:4" x14ac:dyDescent="0.35">
      <c r="A52" s="10">
        <v>51</v>
      </c>
      <c r="B52" s="100"/>
      <c r="C52" s="10" t="s">
        <v>2008</v>
      </c>
      <c r="D52" s="10" t="e">
        <f>VLOOKUP(C52,'Compétences spécifiques'!B:C,2,0)</f>
        <v>#N/A</v>
      </c>
    </row>
    <row r="53" spans="1:4" x14ac:dyDescent="0.35">
      <c r="A53" s="10">
        <v>52</v>
      </c>
      <c r="B53" s="100"/>
      <c r="C53" s="10" t="s">
        <v>2008</v>
      </c>
      <c r="D53" s="10" t="e">
        <f>VLOOKUP(C53,'Compétences spécifiques'!B:C,2,0)</f>
        <v>#N/A</v>
      </c>
    </row>
    <row r="54" spans="1:4" x14ac:dyDescent="0.35">
      <c r="A54" s="10">
        <v>53</v>
      </c>
      <c r="B54" s="100"/>
      <c r="C54" s="10" t="s">
        <v>2008</v>
      </c>
      <c r="D54" s="10" t="e">
        <f>VLOOKUP(C54,'Compétences spécifiques'!B:C,2,0)</f>
        <v>#N/A</v>
      </c>
    </row>
    <row r="55" spans="1:4" x14ac:dyDescent="0.35">
      <c r="A55" s="10">
        <v>54</v>
      </c>
      <c r="B55" s="100"/>
      <c r="C55" s="10" t="s">
        <v>2008</v>
      </c>
      <c r="D55" s="10" t="e">
        <f>VLOOKUP(C55,'Compétences spécifiques'!B:C,2,0)</f>
        <v>#N/A</v>
      </c>
    </row>
    <row r="56" spans="1:4" x14ac:dyDescent="0.35">
      <c r="A56" s="10">
        <v>55</v>
      </c>
      <c r="B56" s="100"/>
      <c r="C56" s="10" t="s">
        <v>2008</v>
      </c>
      <c r="D56" s="10" t="e">
        <f>VLOOKUP(C56,'Compétences spécifiques'!B:C,2,0)</f>
        <v>#N/A</v>
      </c>
    </row>
    <row r="57" spans="1:4" x14ac:dyDescent="0.35">
      <c r="A57" s="10">
        <v>56</v>
      </c>
      <c r="B57" s="100"/>
      <c r="C57" s="10" t="s">
        <v>2008</v>
      </c>
      <c r="D57" s="10" t="e">
        <f>VLOOKUP(C57,'Compétences spécifiques'!B:C,2,0)</f>
        <v>#N/A</v>
      </c>
    </row>
    <row r="58" spans="1:4" x14ac:dyDescent="0.35">
      <c r="A58" s="10">
        <v>57</v>
      </c>
      <c r="B58" s="100"/>
      <c r="C58" s="10" t="s">
        <v>2008</v>
      </c>
      <c r="D58" s="10" t="e">
        <f>VLOOKUP(C58,'Compétences spécifiques'!B:C,2,0)</f>
        <v>#N/A</v>
      </c>
    </row>
    <row r="59" spans="1:4" x14ac:dyDescent="0.35">
      <c r="A59" s="10">
        <v>58</v>
      </c>
      <c r="B59" s="100"/>
      <c r="C59" s="10" t="s">
        <v>2008</v>
      </c>
      <c r="D59" s="10" t="e">
        <f>VLOOKUP(C59,'Compétences spécifiques'!B:C,2,0)</f>
        <v>#N/A</v>
      </c>
    </row>
    <row r="60" spans="1:4" x14ac:dyDescent="0.35">
      <c r="A60" s="10">
        <v>59</v>
      </c>
      <c r="B60" s="100"/>
      <c r="C60" s="10" t="s">
        <v>2008</v>
      </c>
      <c r="D60" s="10" t="e">
        <f>VLOOKUP(C60,'Compétences spécifiques'!B:C,2,0)</f>
        <v>#N/A</v>
      </c>
    </row>
    <row r="61" spans="1:4" x14ac:dyDescent="0.35">
      <c r="A61" s="10">
        <v>60</v>
      </c>
      <c r="B61" s="100"/>
      <c r="C61" s="10" t="s">
        <v>2008</v>
      </c>
      <c r="D61" s="10" t="e">
        <f>VLOOKUP(C61,'Compétences spécifiques'!B:C,2,0)</f>
        <v>#N/A</v>
      </c>
    </row>
    <row r="62" spans="1:4" x14ac:dyDescent="0.35">
      <c r="A62" s="10">
        <v>61</v>
      </c>
      <c r="B62" s="100"/>
      <c r="C62" s="10" t="s">
        <v>2009</v>
      </c>
      <c r="D62" s="10" t="e">
        <f>VLOOKUP(C62,'Compétences spécifiques'!B:C,2,0)</f>
        <v>#N/A</v>
      </c>
    </row>
    <row r="63" spans="1:4" x14ac:dyDescent="0.35">
      <c r="A63" s="10">
        <v>62</v>
      </c>
      <c r="B63" s="100"/>
      <c r="C63" s="10" t="s">
        <v>2009</v>
      </c>
      <c r="D63" s="10" t="e">
        <f>VLOOKUP(C63,'Compétences spécifiques'!B:C,2,0)</f>
        <v>#N/A</v>
      </c>
    </row>
    <row r="64" spans="1:4" x14ac:dyDescent="0.35">
      <c r="A64" s="10">
        <v>63</v>
      </c>
      <c r="B64" s="100"/>
      <c r="C64" s="10" t="s">
        <v>2009</v>
      </c>
      <c r="D64" s="10" t="e">
        <f>VLOOKUP(C64,'Compétences spécifiques'!B:C,2,0)</f>
        <v>#N/A</v>
      </c>
    </row>
    <row r="65" spans="1:4" x14ac:dyDescent="0.35">
      <c r="A65" s="10">
        <v>64</v>
      </c>
      <c r="B65" s="100"/>
      <c r="C65" s="10" t="s">
        <v>2009</v>
      </c>
      <c r="D65" s="10" t="e">
        <f>VLOOKUP(C65,'Compétences spécifiques'!B:C,2,0)</f>
        <v>#N/A</v>
      </c>
    </row>
    <row r="66" spans="1:4" x14ac:dyDescent="0.35">
      <c r="A66" s="10">
        <v>65</v>
      </c>
      <c r="B66" s="100"/>
      <c r="C66" s="10" t="s">
        <v>2009</v>
      </c>
      <c r="D66" s="10" t="e">
        <f>VLOOKUP(C66,'Compétences spécifiques'!B:C,2,0)</f>
        <v>#N/A</v>
      </c>
    </row>
    <row r="67" spans="1:4" x14ac:dyDescent="0.35">
      <c r="A67" s="10">
        <v>66</v>
      </c>
      <c r="B67" s="100"/>
      <c r="C67" s="10" t="s">
        <v>2009</v>
      </c>
      <c r="D67" s="10" t="e">
        <f>VLOOKUP(C67,'Compétences spécifiques'!B:C,2,0)</f>
        <v>#N/A</v>
      </c>
    </row>
    <row r="68" spans="1:4" x14ac:dyDescent="0.35">
      <c r="A68" s="10">
        <v>67</v>
      </c>
      <c r="B68" s="100"/>
      <c r="C68" s="10" t="s">
        <v>2009</v>
      </c>
      <c r="D68" s="10" t="e">
        <f>VLOOKUP(C68,'Compétences spécifiques'!B:C,2,0)</f>
        <v>#N/A</v>
      </c>
    </row>
    <row r="69" spans="1:4" x14ac:dyDescent="0.35">
      <c r="A69" s="10">
        <v>68</v>
      </c>
      <c r="B69" s="100"/>
      <c r="C69" s="10" t="s">
        <v>2009</v>
      </c>
      <c r="D69" s="10" t="e">
        <f>VLOOKUP(C69,'Compétences spécifiques'!B:C,2,0)</f>
        <v>#N/A</v>
      </c>
    </row>
    <row r="70" spans="1:4" x14ac:dyDescent="0.35">
      <c r="A70" s="10">
        <v>69</v>
      </c>
      <c r="B70" s="100"/>
      <c r="C70" s="10" t="s">
        <v>2009</v>
      </c>
      <c r="D70" s="10" t="e">
        <f>VLOOKUP(C70,'Compétences spécifiques'!B:C,2,0)</f>
        <v>#N/A</v>
      </c>
    </row>
    <row r="71" spans="1:4" x14ac:dyDescent="0.35">
      <c r="A71" s="10">
        <v>70</v>
      </c>
      <c r="B71" s="100"/>
      <c r="C71" s="10" t="s">
        <v>2009</v>
      </c>
      <c r="D71" s="10" t="e">
        <f>VLOOKUP(C71,'Compétences spécifiques'!B:C,2,0)</f>
        <v>#N/A</v>
      </c>
    </row>
    <row r="72" spans="1:4" x14ac:dyDescent="0.35">
      <c r="A72" s="10">
        <v>71</v>
      </c>
      <c r="B72" s="100"/>
      <c r="C72" s="10" t="s">
        <v>2009</v>
      </c>
      <c r="D72" s="10" t="e">
        <f>VLOOKUP(C72,'Compétences spécifiques'!B:C,2,0)</f>
        <v>#N/A</v>
      </c>
    </row>
    <row r="73" spans="1:4" x14ac:dyDescent="0.35">
      <c r="A73" s="10">
        <v>72</v>
      </c>
      <c r="B73" s="100"/>
      <c r="C73" s="10" t="s">
        <v>2009</v>
      </c>
      <c r="D73" s="10" t="e">
        <f>VLOOKUP(C73,'Compétences spécifiques'!B:C,2,0)</f>
        <v>#N/A</v>
      </c>
    </row>
    <row r="74" spans="1:4" x14ac:dyDescent="0.35">
      <c r="A74" s="10">
        <v>73</v>
      </c>
      <c r="B74" s="100"/>
      <c r="C74" s="10" t="s">
        <v>2009</v>
      </c>
      <c r="D74" s="10" t="e">
        <f>VLOOKUP(C74,'Compétences spécifiques'!B:C,2,0)</f>
        <v>#N/A</v>
      </c>
    </row>
    <row r="75" spans="1:4" x14ac:dyDescent="0.35">
      <c r="A75" s="10">
        <v>74</v>
      </c>
      <c r="B75" s="100"/>
      <c r="C75" s="10" t="s">
        <v>2009</v>
      </c>
      <c r="D75" s="10" t="e">
        <f>VLOOKUP(C75,'Compétences spécifiques'!B:C,2,0)</f>
        <v>#N/A</v>
      </c>
    </row>
    <row r="76" spans="1:4" x14ac:dyDescent="0.35">
      <c r="A76" s="10">
        <v>75</v>
      </c>
      <c r="B76" s="100"/>
      <c r="C76" s="10" t="s">
        <v>2009</v>
      </c>
      <c r="D76" s="10" t="e">
        <f>VLOOKUP(C76,'Compétences spécifiques'!B:C,2,0)</f>
        <v>#N/A</v>
      </c>
    </row>
    <row r="77" spans="1:4" x14ac:dyDescent="0.35">
      <c r="A77" s="10">
        <v>76</v>
      </c>
      <c r="B77" s="100"/>
      <c r="C77" s="10" t="s">
        <v>2009</v>
      </c>
      <c r="D77" s="10" t="e">
        <f>VLOOKUP(C77,'Compétences spécifiques'!B:C,2,0)</f>
        <v>#N/A</v>
      </c>
    </row>
    <row r="78" spans="1:4" x14ac:dyDescent="0.35">
      <c r="A78" s="10">
        <v>77</v>
      </c>
      <c r="B78" s="100"/>
      <c r="C78" s="10" t="s">
        <v>2009</v>
      </c>
      <c r="D78" s="10" t="e">
        <f>VLOOKUP(C78,'Compétences spécifiques'!B:C,2,0)</f>
        <v>#N/A</v>
      </c>
    </row>
    <row r="79" spans="1:4" x14ac:dyDescent="0.35">
      <c r="A79" s="10">
        <v>78</v>
      </c>
      <c r="B79" s="100"/>
      <c r="C79" s="10" t="s">
        <v>2009</v>
      </c>
      <c r="D79" s="10" t="e">
        <f>VLOOKUP(C79,'Compétences spécifiques'!B:C,2,0)</f>
        <v>#N/A</v>
      </c>
    </row>
    <row r="80" spans="1:4" x14ac:dyDescent="0.35">
      <c r="A80" s="10">
        <v>79</v>
      </c>
      <c r="B80" s="100"/>
      <c r="C80" s="10" t="s">
        <v>2009</v>
      </c>
      <c r="D80" s="10" t="e">
        <f>VLOOKUP(C80,'Compétences spécifiques'!B:C,2,0)</f>
        <v>#N/A</v>
      </c>
    </row>
    <row r="81" spans="1:4" x14ac:dyDescent="0.35">
      <c r="A81" s="10">
        <v>80</v>
      </c>
      <c r="B81" s="100"/>
      <c r="C81" s="10" t="s">
        <v>2009</v>
      </c>
      <c r="D81" s="10" t="e">
        <f>VLOOKUP(C81,'Compétences spécifiques'!B:C,2,0)</f>
        <v>#N/A</v>
      </c>
    </row>
    <row r="82" spans="1:4" x14ac:dyDescent="0.35">
      <c r="A82" s="10">
        <v>81</v>
      </c>
      <c r="B82" s="100"/>
      <c r="C82" s="10" t="s">
        <v>2010</v>
      </c>
      <c r="D82" s="10" t="e">
        <f>VLOOKUP(C82,'Compétences spécifiques'!B:C,2,0)</f>
        <v>#N/A</v>
      </c>
    </row>
    <row r="83" spans="1:4" x14ac:dyDescent="0.35">
      <c r="A83" s="10">
        <v>82</v>
      </c>
      <c r="B83" s="100"/>
      <c r="C83" s="10" t="s">
        <v>2010</v>
      </c>
      <c r="D83" s="10" t="e">
        <f>VLOOKUP(C83,'Compétences spécifiques'!B:C,2,0)</f>
        <v>#N/A</v>
      </c>
    </row>
    <row r="84" spans="1:4" x14ac:dyDescent="0.35">
      <c r="A84" s="10">
        <v>83</v>
      </c>
      <c r="B84" s="100"/>
      <c r="C84" s="10" t="s">
        <v>2010</v>
      </c>
      <c r="D84" s="10" t="e">
        <f>VLOOKUP(C84,'Compétences spécifiques'!B:C,2,0)</f>
        <v>#N/A</v>
      </c>
    </row>
    <row r="85" spans="1:4" x14ac:dyDescent="0.35">
      <c r="A85" s="10">
        <v>84</v>
      </c>
      <c r="B85" s="100"/>
      <c r="C85" s="10" t="s">
        <v>2010</v>
      </c>
      <c r="D85" s="10" t="e">
        <f>VLOOKUP(C85,'Compétences spécifiques'!B:C,2,0)</f>
        <v>#N/A</v>
      </c>
    </row>
    <row r="86" spans="1:4" x14ac:dyDescent="0.35">
      <c r="A86" s="10">
        <v>85</v>
      </c>
      <c r="B86" s="100"/>
      <c r="C86" s="10" t="s">
        <v>2010</v>
      </c>
      <c r="D86" s="10" t="e">
        <f>VLOOKUP(C86,'Compétences spécifiques'!B:C,2,0)</f>
        <v>#N/A</v>
      </c>
    </row>
    <row r="87" spans="1:4" x14ac:dyDescent="0.35">
      <c r="A87" s="10">
        <v>86</v>
      </c>
      <c r="B87" s="100"/>
      <c r="C87" s="10" t="s">
        <v>2010</v>
      </c>
      <c r="D87" s="10" t="e">
        <f>VLOOKUP(C87,'Compétences spécifiques'!B:C,2,0)</f>
        <v>#N/A</v>
      </c>
    </row>
    <row r="88" spans="1:4" x14ac:dyDescent="0.35">
      <c r="A88" s="10">
        <v>87</v>
      </c>
      <c r="B88" s="100"/>
      <c r="C88" s="10" t="s">
        <v>2010</v>
      </c>
      <c r="D88" s="10" t="e">
        <f>VLOOKUP(C88,'Compétences spécifiques'!B:C,2,0)</f>
        <v>#N/A</v>
      </c>
    </row>
    <row r="89" spans="1:4" x14ac:dyDescent="0.35">
      <c r="A89" s="10">
        <v>88</v>
      </c>
      <c r="B89" s="100"/>
      <c r="C89" s="10" t="s">
        <v>2010</v>
      </c>
      <c r="D89" s="10" t="e">
        <f>VLOOKUP(C89,'Compétences spécifiques'!B:C,2,0)</f>
        <v>#N/A</v>
      </c>
    </row>
    <row r="90" spans="1:4" x14ac:dyDescent="0.35">
      <c r="A90" s="10">
        <v>89</v>
      </c>
      <c r="B90" s="100"/>
      <c r="C90" s="10" t="s">
        <v>2010</v>
      </c>
      <c r="D90" s="10" t="e">
        <f>VLOOKUP(C90,'Compétences spécifiques'!B:C,2,0)</f>
        <v>#N/A</v>
      </c>
    </row>
    <row r="91" spans="1:4" x14ac:dyDescent="0.35">
      <c r="A91" s="10">
        <v>90</v>
      </c>
      <c r="B91" s="100"/>
      <c r="C91" s="10" t="s">
        <v>2010</v>
      </c>
      <c r="D91" s="10" t="e">
        <f>VLOOKUP(C91,'Compétences spécifiques'!B:C,2,0)</f>
        <v>#N/A</v>
      </c>
    </row>
    <row r="92" spans="1:4" x14ac:dyDescent="0.35">
      <c r="A92" s="10">
        <v>91</v>
      </c>
      <c r="B92" s="100"/>
      <c r="C92" s="10" t="s">
        <v>2010</v>
      </c>
      <c r="D92" s="10" t="e">
        <f>VLOOKUP(C92,'Compétences spécifiques'!B:C,2,0)</f>
        <v>#N/A</v>
      </c>
    </row>
    <row r="93" spans="1:4" x14ac:dyDescent="0.35">
      <c r="A93" s="10">
        <v>92</v>
      </c>
      <c r="B93" s="100"/>
      <c r="C93" s="10" t="s">
        <v>2010</v>
      </c>
      <c r="D93" s="10" t="e">
        <f>VLOOKUP(C93,'Compétences spécifiques'!B:C,2,0)</f>
        <v>#N/A</v>
      </c>
    </row>
    <row r="94" spans="1:4" x14ac:dyDescent="0.35">
      <c r="A94" s="10">
        <v>93</v>
      </c>
      <c r="B94" s="100"/>
      <c r="C94" s="10" t="s">
        <v>2010</v>
      </c>
      <c r="D94" s="10" t="e">
        <f>VLOOKUP(C94,'Compétences spécifiques'!B:C,2,0)</f>
        <v>#N/A</v>
      </c>
    </row>
    <row r="95" spans="1:4" x14ac:dyDescent="0.35">
      <c r="A95" s="10">
        <v>94</v>
      </c>
      <c r="B95" s="100"/>
      <c r="C95" s="10" t="s">
        <v>2010</v>
      </c>
      <c r="D95" s="10" t="e">
        <f>VLOOKUP(C95,'Compétences spécifiques'!B:C,2,0)</f>
        <v>#N/A</v>
      </c>
    </row>
    <row r="96" spans="1:4" x14ac:dyDescent="0.35">
      <c r="A96" s="10">
        <v>95</v>
      </c>
      <c r="B96" s="100"/>
      <c r="C96" s="10" t="s">
        <v>2010</v>
      </c>
      <c r="D96" s="10" t="e">
        <f>VLOOKUP(C96,'Compétences spécifiques'!B:C,2,0)</f>
        <v>#N/A</v>
      </c>
    </row>
    <row r="97" spans="1:4" x14ac:dyDescent="0.35">
      <c r="A97" s="10">
        <v>96</v>
      </c>
      <c r="B97" s="100"/>
      <c r="C97" s="10" t="s">
        <v>2010</v>
      </c>
      <c r="D97" s="10" t="e">
        <f>VLOOKUP(C97,'Compétences spécifiques'!B:C,2,0)</f>
        <v>#N/A</v>
      </c>
    </row>
    <row r="98" spans="1:4" x14ac:dyDescent="0.35">
      <c r="A98" s="10">
        <v>97</v>
      </c>
      <c r="B98" s="100"/>
      <c r="C98" s="10" t="s">
        <v>2010</v>
      </c>
      <c r="D98" s="10" t="e">
        <f>VLOOKUP(C98,'Compétences spécifiques'!B:C,2,0)</f>
        <v>#N/A</v>
      </c>
    </row>
    <row r="99" spans="1:4" x14ac:dyDescent="0.35">
      <c r="A99" s="10">
        <v>98</v>
      </c>
      <c r="B99" s="100"/>
      <c r="C99" s="10" t="s">
        <v>2010</v>
      </c>
      <c r="D99" s="10" t="e">
        <f>VLOOKUP(C99,'Compétences spécifiques'!B:C,2,0)</f>
        <v>#N/A</v>
      </c>
    </row>
    <row r="100" spans="1:4" x14ac:dyDescent="0.35">
      <c r="A100" s="10">
        <v>99</v>
      </c>
      <c r="B100" s="100"/>
      <c r="C100" s="10" t="s">
        <v>2010</v>
      </c>
      <c r="D100" s="10" t="e">
        <f>VLOOKUP(C100,'Compétences spécifiques'!B:C,2,0)</f>
        <v>#N/A</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zoomScaleNormal="100" workbookViewId="0">
      <pane ySplit="1" topLeftCell="A2" activePane="bottomLeft" state="frozen"/>
      <selection pane="bottomLeft"/>
    </sheetView>
  </sheetViews>
  <sheetFormatPr baseColWidth="10" defaultColWidth="10.54296875" defaultRowHeight="14.5" x14ac:dyDescent="0.35"/>
  <sheetData>
    <row r="1" spans="1:3" x14ac:dyDescent="0.35">
      <c r="A1" s="21" t="s">
        <v>8</v>
      </c>
      <c r="B1" s="21" t="s">
        <v>14</v>
      </c>
      <c r="C1" s="22" t="s">
        <v>74</v>
      </c>
    </row>
    <row r="2" spans="1:3" x14ac:dyDescent="0.35">
      <c r="A2" s="10" t="s">
        <v>87</v>
      </c>
      <c r="B2" s="10" t="s">
        <v>88</v>
      </c>
      <c r="C2" t="str">
        <f>CONCATENATE("INSERT INTO `matiere` VALUES ('",A2,"', '",B2,"');")</f>
        <v>INSERT INTO `matiere` VALUES ('M', 'Maths');</v>
      </c>
    </row>
    <row r="3" spans="1:3" x14ac:dyDescent="0.35">
      <c r="A3" s="10" t="s">
        <v>89</v>
      </c>
      <c r="B3" s="15" t="s">
        <v>90</v>
      </c>
      <c r="C3" t="str">
        <f>CONCATENATE("INSERT INTO `matiere` VALUES ('",A3,"', '",B3,"');")</f>
        <v>INSERT INTO `matiere` VALUES ('L', 'Lecture');</v>
      </c>
    </row>
    <row r="4" spans="1:3" x14ac:dyDescent="0.35">
      <c r="A4" s="10" t="s">
        <v>91</v>
      </c>
      <c r="B4" s="15" t="s">
        <v>92</v>
      </c>
      <c r="C4" t="str">
        <f>CONCATENATE("INSERT INTO `matiere` VALUES ('",A4,"', '",B4,"');")</f>
        <v>INSERT INTO `matiere` VALUES ('E', 'Ecriture');</v>
      </c>
    </row>
  </sheetData>
  <pageMargins left="0.7" right="0.7" top="0.75" bottom="0.75" header="0.51180555555555496" footer="0.51180555555555496"/>
  <pageSetup paperSize="9" firstPageNumber="0"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00"/>
  <sheetViews>
    <sheetView zoomScaleNormal="100" workbookViewId="0">
      <pane ySplit="1" topLeftCell="A2" activePane="bottomLeft" state="frozen"/>
      <selection pane="bottomLeft" activeCell="A16" sqref="A16"/>
    </sheetView>
  </sheetViews>
  <sheetFormatPr baseColWidth="10" defaultColWidth="10.54296875" defaultRowHeight="14.5" x14ac:dyDescent="0.35"/>
  <cols>
    <col min="1" max="1" width="12.1796875" customWidth="1"/>
    <col min="2" max="2" width="40.54296875" customWidth="1"/>
    <col min="3" max="3" width="24.26953125" customWidth="1"/>
    <col min="4" max="4" width="52.81640625" customWidth="1"/>
    <col min="5" max="5" width="40.1796875" customWidth="1"/>
  </cols>
  <sheetData>
    <row r="1" spans="1:5" x14ac:dyDescent="0.35">
      <c r="A1" s="21" t="s">
        <v>1341</v>
      </c>
      <c r="B1" s="10" t="s">
        <v>2004</v>
      </c>
      <c r="C1" s="21" t="s">
        <v>2005</v>
      </c>
      <c r="D1" s="10" t="s">
        <v>2006</v>
      </c>
      <c r="E1" s="8" t="s">
        <v>74</v>
      </c>
    </row>
    <row r="2" spans="1:5" x14ac:dyDescent="0.35">
      <c r="A2" s="10">
        <v>1</v>
      </c>
      <c r="B2" s="100" t="e">
        <f>VLOOKUP(A2,'Activités par classe-leçon-nat'!G:G,2,0)</f>
        <v>#N/A</v>
      </c>
      <c r="C2" s="26" t="s">
        <v>253</v>
      </c>
      <c r="D2" s="10" t="str">
        <f>VLOOKUP(C2,'Compétences spécifiques'!B:C,2,0)</f>
        <v>Dénombrage</v>
      </c>
      <c r="E2" s="29" t="str">
        <f t="shared" ref="E2:E21" si="0">CONCATENATE("INSERT INTO `Activ_CompSpec` VALUES (",A2,", `",C2,"`);")</f>
        <v>INSERT INTO `Activ_CompSpec` VALUES (1, `M-NC-C-2.1`);</v>
      </c>
    </row>
    <row r="3" spans="1:5" x14ac:dyDescent="0.35">
      <c r="A3" s="10">
        <v>2</v>
      </c>
      <c r="B3" s="100" t="e">
        <f>VLOOKUP(A3,'Activités par classe-leçon-nat'!G:G,2,0)</f>
        <v>#N/A</v>
      </c>
      <c r="C3" s="26" t="s">
        <v>253</v>
      </c>
      <c r="D3" s="10" t="str">
        <f>VLOOKUP(C3,'Compétences spécifiques'!B:C,2,0)</f>
        <v>Dénombrage</v>
      </c>
      <c r="E3" s="29" t="str">
        <f t="shared" si="0"/>
        <v>INSERT INTO `Activ_CompSpec` VALUES (2, `M-NC-C-2.1`);</v>
      </c>
    </row>
    <row r="4" spans="1:5" x14ac:dyDescent="0.35">
      <c r="A4" s="10">
        <v>3</v>
      </c>
      <c r="B4" s="100" t="e">
        <f>VLOOKUP(A4,'Activités par classe-leçon-nat'!G:G,2,0)</f>
        <v>#N/A</v>
      </c>
      <c r="C4" s="26" t="s">
        <v>257</v>
      </c>
      <c r="D4" s="10" t="str">
        <f>VLOOKUP(C4,'Compétences spécifiques'!B:C,2,0)</f>
        <v>Comparaison, cardinalité</v>
      </c>
      <c r="E4" s="29" t="str">
        <f t="shared" si="0"/>
        <v>INSERT INTO `Activ_CompSpec` VALUES (3, `M-NC-C-3.1`);</v>
      </c>
    </row>
    <row r="5" spans="1:5" x14ac:dyDescent="0.35">
      <c r="A5" s="10">
        <v>4</v>
      </c>
      <c r="B5" s="100" t="e">
        <f>VLOOKUP(A5,'Activités par classe-leçon-nat'!G:G,2,0)</f>
        <v>#N/A</v>
      </c>
      <c r="C5" s="26" t="s">
        <v>257</v>
      </c>
      <c r="D5" s="10" t="str">
        <f>VLOOKUP(C5,'Compétences spécifiques'!B:C,2,0)</f>
        <v>Comparaison, cardinalité</v>
      </c>
      <c r="E5" s="29" t="str">
        <f t="shared" si="0"/>
        <v>INSERT INTO `Activ_CompSpec` VALUES (4, `M-NC-C-3.1`);</v>
      </c>
    </row>
    <row r="6" spans="1:5" x14ac:dyDescent="0.35">
      <c r="A6" s="10">
        <v>5</v>
      </c>
      <c r="B6" s="100" t="e">
        <f>VLOOKUP(A6,'Activités par classe-leçon-nat'!G:G,2,0)</f>
        <v>#N/A</v>
      </c>
      <c r="C6" s="10" t="s">
        <v>259</v>
      </c>
      <c r="D6" s="10" t="str">
        <f>VLOOKUP(C6,'Compétences spécifiques'!B:C,2,0)</f>
        <v>Comparaison, cardinalité</v>
      </c>
      <c r="E6" s="29" t="str">
        <f t="shared" si="0"/>
        <v>INSERT INTO `Activ_CompSpec` VALUES (5, `M-NC-C-3.2`);</v>
      </c>
    </row>
    <row r="7" spans="1:5" x14ac:dyDescent="0.35">
      <c r="A7" s="10">
        <v>6</v>
      </c>
      <c r="B7" s="100" t="e">
        <f>VLOOKUP(A7,'Activités par classe-leçon-nat'!G:G,2,0)</f>
        <v>#N/A</v>
      </c>
      <c r="C7" s="10" t="s">
        <v>253</v>
      </c>
      <c r="D7" s="10" t="str">
        <f>VLOOKUP(C7,'Compétences spécifiques'!B:C,2,0)</f>
        <v>Dénombrage</v>
      </c>
      <c r="E7" s="29" t="str">
        <f t="shared" si="0"/>
        <v>INSERT INTO `Activ_CompSpec` VALUES (6, `M-NC-C-2.1`);</v>
      </c>
    </row>
    <row r="8" spans="1:5" x14ac:dyDescent="0.35">
      <c r="A8" s="10">
        <v>7</v>
      </c>
      <c r="B8" s="100" t="e">
        <f>VLOOKUP(A8,'Activités par classe-leçon-nat'!G:G,2,0)</f>
        <v>#N/A</v>
      </c>
      <c r="C8" s="10" t="s">
        <v>253</v>
      </c>
      <c r="D8" s="10" t="str">
        <f>VLOOKUP(C8,'Compétences spécifiques'!B:C,2,0)</f>
        <v>Dénombrage</v>
      </c>
      <c r="E8" s="29" t="str">
        <f t="shared" si="0"/>
        <v>INSERT INTO `Activ_CompSpec` VALUES (7, `M-NC-C-2.1`);</v>
      </c>
    </row>
    <row r="9" spans="1:5" x14ac:dyDescent="0.35">
      <c r="A9" s="10">
        <v>8</v>
      </c>
      <c r="B9" s="100" t="e">
        <f>VLOOKUP(A9,'Activités par classe-leçon-nat'!G:G,2,0)</f>
        <v>#N/A</v>
      </c>
      <c r="C9" s="10" t="s">
        <v>253</v>
      </c>
      <c r="D9" s="10" t="str">
        <f>VLOOKUP(C9,'Compétences spécifiques'!B:C,2,0)</f>
        <v>Dénombrage</v>
      </c>
      <c r="E9" s="29" t="str">
        <f t="shared" si="0"/>
        <v>INSERT INTO `Activ_CompSpec` VALUES (8, `M-NC-C-2.1`);</v>
      </c>
    </row>
    <row r="10" spans="1:5" x14ac:dyDescent="0.35">
      <c r="A10" s="10">
        <v>9</v>
      </c>
      <c r="B10" s="100" t="e">
        <f>VLOOKUP(A10,'Activités par classe-leçon-nat'!G:G,2,0)</f>
        <v>#N/A</v>
      </c>
      <c r="C10" s="10" t="s">
        <v>253</v>
      </c>
      <c r="D10" s="10" t="str">
        <f>VLOOKUP(C10,'Compétences spécifiques'!B:C,2,0)</f>
        <v>Dénombrage</v>
      </c>
      <c r="E10" s="29" t="str">
        <f t="shared" si="0"/>
        <v>INSERT INTO `Activ_CompSpec` VALUES (9, `M-NC-C-2.1`);</v>
      </c>
    </row>
    <row r="11" spans="1:5" x14ac:dyDescent="0.35">
      <c r="A11" s="10">
        <v>10</v>
      </c>
      <c r="B11" s="100" t="e">
        <f>VLOOKUP(A11,'Activités par classe-leçon-nat'!G:G,2,0)</f>
        <v>#N/A</v>
      </c>
      <c r="C11" s="10" t="s">
        <v>253</v>
      </c>
      <c r="D11" s="10" t="str">
        <f>VLOOKUP(C11,'Compétences spécifiques'!B:C,2,0)</f>
        <v>Dénombrage</v>
      </c>
      <c r="E11" s="29" t="str">
        <f t="shared" si="0"/>
        <v>INSERT INTO `Activ_CompSpec` VALUES (10, `M-NC-C-2.1`);</v>
      </c>
    </row>
    <row r="12" spans="1:5" x14ac:dyDescent="0.35">
      <c r="A12" s="10">
        <v>11</v>
      </c>
      <c r="B12" s="100" t="e">
        <f>VLOOKUP(A12,'Activités par classe-leçon-nat'!G:G,2,0)</f>
        <v>#N/A</v>
      </c>
      <c r="C12" s="10" t="s">
        <v>253</v>
      </c>
      <c r="D12" s="10" t="str">
        <f>VLOOKUP(C12,'Compétences spécifiques'!B:C,2,0)</f>
        <v>Dénombrage</v>
      </c>
      <c r="E12" s="29" t="str">
        <f t="shared" si="0"/>
        <v>INSERT INTO `Activ_CompSpec` VALUES (11, `M-NC-C-2.1`);</v>
      </c>
    </row>
    <row r="13" spans="1:5" x14ac:dyDescent="0.35">
      <c r="A13" s="10">
        <v>12</v>
      </c>
      <c r="B13" s="100"/>
      <c r="C13" s="10" t="s">
        <v>253</v>
      </c>
      <c r="D13" s="10" t="str">
        <f>VLOOKUP(C13,'Compétences spécifiques'!B:C,2,0)</f>
        <v>Dénombrage</v>
      </c>
      <c r="E13" s="29" t="str">
        <f t="shared" si="0"/>
        <v>INSERT INTO `Activ_CompSpec` VALUES (12, `M-NC-C-2.1`);</v>
      </c>
    </row>
    <row r="14" spans="1:5" x14ac:dyDescent="0.35">
      <c r="A14" s="10">
        <v>13</v>
      </c>
      <c r="B14" s="100"/>
      <c r="C14" s="10" t="s">
        <v>253</v>
      </c>
      <c r="D14" s="10" t="str">
        <f>VLOOKUP(C14,'Compétences spécifiques'!B:C,2,0)</f>
        <v>Dénombrage</v>
      </c>
      <c r="E14" s="29" t="str">
        <f t="shared" si="0"/>
        <v>INSERT INTO `Activ_CompSpec` VALUES (13, `M-NC-C-2.1`);</v>
      </c>
    </row>
    <row r="15" spans="1:5" x14ac:dyDescent="0.35">
      <c r="A15" s="10">
        <v>14</v>
      </c>
      <c r="B15" s="100"/>
      <c r="C15" s="10" t="s">
        <v>253</v>
      </c>
      <c r="D15" s="10" t="str">
        <f>VLOOKUP(C15,'Compétences spécifiques'!B:C,2,0)</f>
        <v>Dénombrage</v>
      </c>
      <c r="E15" s="29" t="str">
        <f t="shared" si="0"/>
        <v>INSERT INTO `Activ_CompSpec` VALUES (14, `M-NC-C-2.1`);</v>
      </c>
    </row>
    <row r="16" spans="1:5" x14ac:dyDescent="0.35">
      <c r="A16" s="10">
        <v>15</v>
      </c>
      <c r="B16" s="100"/>
      <c r="C16" s="10" t="s">
        <v>253</v>
      </c>
      <c r="D16" s="10" t="str">
        <f>VLOOKUP(C16,'Compétences spécifiques'!B:C,2,0)</f>
        <v>Dénombrage</v>
      </c>
      <c r="E16" s="29" t="str">
        <f t="shared" si="0"/>
        <v>INSERT INTO `Activ_CompSpec` VALUES (15, `M-NC-C-2.1`);</v>
      </c>
    </row>
    <row r="17" spans="1:5" x14ac:dyDescent="0.35">
      <c r="A17" s="10">
        <v>16</v>
      </c>
      <c r="B17" s="100"/>
      <c r="C17" s="10" t="s">
        <v>253</v>
      </c>
      <c r="D17" s="10" t="str">
        <f>VLOOKUP(C17,'Compétences spécifiques'!B:C,2,0)</f>
        <v>Dénombrage</v>
      </c>
      <c r="E17" s="29" t="str">
        <f t="shared" si="0"/>
        <v>INSERT INTO `Activ_CompSpec` VALUES (16, `M-NC-C-2.1`);</v>
      </c>
    </row>
    <row r="18" spans="1:5" x14ac:dyDescent="0.35">
      <c r="A18" s="10">
        <v>17</v>
      </c>
      <c r="B18" s="100"/>
      <c r="C18" s="10" t="s">
        <v>253</v>
      </c>
      <c r="D18" s="10" t="str">
        <f>VLOOKUP(C18,'Compétences spécifiques'!B:C,2,0)</f>
        <v>Dénombrage</v>
      </c>
      <c r="E18" s="29" t="str">
        <f t="shared" si="0"/>
        <v>INSERT INTO `Activ_CompSpec` VALUES (17, `M-NC-C-2.1`);</v>
      </c>
    </row>
    <row r="19" spans="1:5" x14ac:dyDescent="0.35">
      <c r="A19" s="10">
        <v>18</v>
      </c>
      <c r="B19" s="100"/>
      <c r="C19" s="10" t="s">
        <v>253</v>
      </c>
      <c r="D19" s="10" t="str">
        <f>VLOOKUP(C19,'Compétences spécifiques'!B:C,2,0)</f>
        <v>Dénombrage</v>
      </c>
      <c r="E19" s="29" t="str">
        <f t="shared" si="0"/>
        <v>INSERT INTO `Activ_CompSpec` VALUES (18, `M-NC-C-2.1`);</v>
      </c>
    </row>
    <row r="20" spans="1:5" x14ac:dyDescent="0.35">
      <c r="A20" s="10">
        <v>19</v>
      </c>
      <c r="B20" s="100"/>
      <c r="C20" s="10" t="s">
        <v>253</v>
      </c>
      <c r="D20" s="10" t="str">
        <f>VLOOKUP(C20,'Compétences spécifiques'!B:C,2,0)</f>
        <v>Dénombrage</v>
      </c>
      <c r="E20" s="29" t="str">
        <f t="shared" si="0"/>
        <v>INSERT INTO `Activ_CompSpec` VALUES (19, `M-NC-C-2.1`);</v>
      </c>
    </row>
    <row r="21" spans="1:5" x14ac:dyDescent="0.35">
      <c r="A21" s="10">
        <v>20</v>
      </c>
      <c r="B21" s="100"/>
      <c r="C21" s="10" t="s">
        <v>253</v>
      </c>
      <c r="D21" s="10" t="str">
        <f>VLOOKUP(C21,'Compétences spécifiques'!B:C,2,0)</f>
        <v>Dénombrage</v>
      </c>
      <c r="E21" s="29" t="str">
        <f t="shared" si="0"/>
        <v>INSERT INTO `Activ_CompSpec` VALUES (20, `M-NC-C-2.1`);</v>
      </c>
    </row>
    <row r="22" spans="1:5" x14ac:dyDescent="0.35">
      <c r="A22" s="10">
        <v>21</v>
      </c>
      <c r="B22" s="100"/>
      <c r="C22" s="10" t="s">
        <v>2007</v>
      </c>
      <c r="D22" s="10" t="e">
        <f>VLOOKUP(C22,'Compétences spécifiques'!B:C,2,0)</f>
        <v>#N/A</v>
      </c>
    </row>
    <row r="23" spans="1:5" x14ac:dyDescent="0.35">
      <c r="A23" s="10">
        <v>22</v>
      </c>
      <c r="B23" s="100"/>
      <c r="C23" s="10" t="s">
        <v>2007</v>
      </c>
      <c r="D23" s="10" t="e">
        <f>VLOOKUP(C23,'Compétences spécifiques'!B:C,2,0)</f>
        <v>#N/A</v>
      </c>
    </row>
    <row r="24" spans="1:5" x14ac:dyDescent="0.35">
      <c r="A24" s="10">
        <v>23</v>
      </c>
      <c r="B24" s="100"/>
      <c r="C24" s="10" t="s">
        <v>2007</v>
      </c>
      <c r="D24" s="10" t="e">
        <f>VLOOKUP(C24,'Compétences spécifiques'!B:C,2,0)</f>
        <v>#N/A</v>
      </c>
    </row>
    <row r="25" spans="1:5" x14ac:dyDescent="0.35">
      <c r="A25" s="10">
        <v>24</v>
      </c>
      <c r="B25" s="100"/>
      <c r="C25" s="10" t="s">
        <v>2007</v>
      </c>
      <c r="D25" s="10" t="e">
        <f>VLOOKUP(C25,'Compétences spécifiques'!B:C,2,0)</f>
        <v>#N/A</v>
      </c>
    </row>
    <row r="26" spans="1:5" x14ac:dyDescent="0.35">
      <c r="A26" s="10">
        <v>25</v>
      </c>
      <c r="B26" s="100"/>
      <c r="C26" s="10" t="s">
        <v>2007</v>
      </c>
      <c r="D26" s="10" t="e">
        <f>VLOOKUP(C26,'Compétences spécifiques'!B:C,2,0)</f>
        <v>#N/A</v>
      </c>
    </row>
    <row r="27" spans="1:5" x14ac:dyDescent="0.35">
      <c r="A27" s="10">
        <v>26</v>
      </c>
      <c r="B27" s="100"/>
      <c r="C27" s="10" t="s">
        <v>2007</v>
      </c>
      <c r="D27" s="10" t="e">
        <f>VLOOKUP(C27,'Compétences spécifiques'!B:C,2,0)</f>
        <v>#N/A</v>
      </c>
    </row>
    <row r="28" spans="1:5" x14ac:dyDescent="0.35">
      <c r="A28" s="10">
        <v>27</v>
      </c>
      <c r="B28" s="100"/>
      <c r="C28" s="10" t="s">
        <v>2007</v>
      </c>
      <c r="D28" s="10" t="e">
        <f>VLOOKUP(C28,'Compétences spécifiques'!B:C,2,0)</f>
        <v>#N/A</v>
      </c>
    </row>
    <row r="29" spans="1:5" x14ac:dyDescent="0.35">
      <c r="A29" s="10">
        <v>28</v>
      </c>
      <c r="B29" s="100"/>
      <c r="C29" s="10" t="s">
        <v>2007</v>
      </c>
      <c r="D29" s="10" t="e">
        <f>VLOOKUP(C29,'Compétences spécifiques'!B:C,2,0)</f>
        <v>#N/A</v>
      </c>
    </row>
    <row r="30" spans="1:5" x14ac:dyDescent="0.35">
      <c r="A30" s="10">
        <v>29</v>
      </c>
      <c r="B30" s="100"/>
      <c r="C30" s="10" t="s">
        <v>2007</v>
      </c>
      <c r="D30" s="10" t="e">
        <f>VLOOKUP(C30,'Compétences spécifiques'!B:C,2,0)</f>
        <v>#N/A</v>
      </c>
    </row>
    <row r="31" spans="1:5" x14ac:dyDescent="0.35">
      <c r="A31" s="10">
        <v>30</v>
      </c>
      <c r="B31" s="100"/>
      <c r="C31" s="10" t="s">
        <v>2007</v>
      </c>
      <c r="D31" s="10" t="e">
        <f>VLOOKUP(C31,'Compétences spécifiques'!B:C,2,0)</f>
        <v>#N/A</v>
      </c>
    </row>
    <row r="32" spans="1:5" x14ac:dyDescent="0.35">
      <c r="A32" s="10">
        <v>31</v>
      </c>
      <c r="B32" s="100"/>
      <c r="C32" s="10" t="s">
        <v>2007</v>
      </c>
      <c r="D32" s="10" t="e">
        <f>VLOOKUP(C32,'Compétences spécifiques'!B:C,2,0)</f>
        <v>#N/A</v>
      </c>
    </row>
    <row r="33" spans="1:4" x14ac:dyDescent="0.35">
      <c r="A33" s="10">
        <v>32</v>
      </c>
      <c r="B33" s="100"/>
      <c r="C33" s="10" t="s">
        <v>2007</v>
      </c>
      <c r="D33" s="10" t="e">
        <f>VLOOKUP(C33,'Compétences spécifiques'!B:C,2,0)</f>
        <v>#N/A</v>
      </c>
    </row>
    <row r="34" spans="1:4" x14ac:dyDescent="0.35">
      <c r="A34" s="10">
        <v>33</v>
      </c>
      <c r="B34" s="100"/>
      <c r="C34" s="10" t="s">
        <v>2007</v>
      </c>
      <c r="D34" s="10" t="e">
        <f>VLOOKUP(C34,'Compétences spécifiques'!B:C,2,0)</f>
        <v>#N/A</v>
      </c>
    </row>
    <row r="35" spans="1:4" x14ac:dyDescent="0.35">
      <c r="A35" s="10">
        <v>34</v>
      </c>
      <c r="B35" s="100"/>
      <c r="C35" s="10" t="s">
        <v>2007</v>
      </c>
      <c r="D35" s="10" t="e">
        <f>VLOOKUP(C35,'Compétences spécifiques'!B:C,2,0)</f>
        <v>#N/A</v>
      </c>
    </row>
    <row r="36" spans="1:4" x14ac:dyDescent="0.35">
      <c r="A36" s="10">
        <v>35</v>
      </c>
      <c r="B36" s="100"/>
      <c r="C36" s="10" t="s">
        <v>2007</v>
      </c>
      <c r="D36" s="10" t="e">
        <f>VLOOKUP(C36,'Compétences spécifiques'!B:C,2,0)</f>
        <v>#N/A</v>
      </c>
    </row>
    <row r="37" spans="1:4" x14ac:dyDescent="0.35">
      <c r="A37" s="10">
        <v>36</v>
      </c>
      <c r="B37" s="100"/>
      <c r="C37" s="10" t="s">
        <v>2007</v>
      </c>
      <c r="D37" s="10" t="e">
        <f>VLOOKUP(C37,'Compétences spécifiques'!B:C,2,0)</f>
        <v>#N/A</v>
      </c>
    </row>
    <row r="38" spans="1:4" x14ac:dyDescent="0.35">
      <c r="A38" s="10">
        <v>37</v>
      </c>
      <c r="B38" s="100"/>
      <c r="C38" s="10" t="s">
        <v>2007</v>
      </c>
      <c r="D38" s="10" t="e">
        <f>VLOOKUP(C38,'Compétences spécifiques'!B:C,2,0)</f>
        <v>#N/A</v>
      </c>
    </row>
    <row r="39" spans="1:4" x14ac:dyDescent="0.35">
      <c r="A39" s="10">
        <v>38</v>
      </c>
      <c r="B39" s="100"/>
      <c r="C39" s="10" t="s">
        <v>2007</v>
      </c>
      <c r="D39" s="10" t="e">
        <f>VLOOKUP(C39,'Compétences spécifiques'!B:C,2,0)</f>
        <v>#N/A</v>
      </c>
    </row>
    <row r="40" spans="1:4" x14ac:dyDescent="0.35">
      <c r="A40" s="10">
        <v>39</v>
      </c>
      <c r="B40" s="100"/>
      <c r="C40" s="10" t="s">
        <v>2007</v>
      </c>
      <c r="D40" s="10" t="e">
        <f>VLOOKUP(C40,'Compétences spécifiques'!B:C,2,0)</f>
        <v>#N/A</v>
      </c>
    </row>
    <row r="41" spans="1:4" x14ac:dyDescent="0.35">
      <c r="A41" s="10">
        <v>40</v>
      </c>
      <c r="B41" s="100"/>
      <c r="C41" s="10" t="s">
        <v>2007</v>
      </c>
      <c r="D41" s="10" t="e">
        <f>VLOOKUP(C41,'Compétences spécifiques'!B:C,2,0)</f>
        <v>#N/A</v>
      </c>
    </row>
    <row r="42" spans="1:4" x14ac:dyDescent="0.35">
      <c r="A42" s="10">
        <v>41</v>
      </c>
      <c r="B42" s="100"/>
      <c r="C42" s="10" t="s">
        <v>2008</v>
      </c>
      <c r="D42" s="10" t="e">
        <f>VLOOKUP(C42,'Compétences spécifiques'!B:C,2,0)</f>
        <v>#N/A</v>
      </c>
    </row>
    <row r="43" spans="1:4" x14ac:dyDescent="0.35">
      <c r="A43" s="10">
        <v>42</v>
      </c>
      <c r="B43" s="100"/>
      <c r="C43" s="10" t="s">
        <v>2008</v>
      </c>
      <c r="D43" s="10" t="e">
        <f>VLOOKUP(C43,'Compétences spécifiques'!B:C,2,0)</f>
        <v>#N/A</v>
      </c>
    </row>
    <row r="44" spans="1:4" x14ac:dyDescent="0.35">
      <c r="A44" s="10">
        <v>43</v>
      </c>
      <c r="B44" s="100"/>
      <c r="C44" s="10" t="s">
        <v>2008</v>
      </c>
      <c r="D44" s="10" t="e">
        <f>VLOOKUP(C44,'Compétences spécifiques'!B:C,2,0)</f>
        <v>#N/A</v>
      </c>
    </row>
    <row r="45" spans="1:4" x14ac:dyDescent="0.35">
      <c r="A45" s="10">
        <v>44</v>
      </c>
      <c r="B45" s="100"/>
      <c r="C45" s="10" t="s">
        <v>2008</v>
      </c>
      <c r="D45" s="10" t="e">
        <f>VLOOKUP(C45,'Compétences spécifiques'!B:C,2,0)</f>
        <v>#N/A</v>
      </c>
    </row>
    <row r="46" spans="1:4" x14ac:dyDescent="0.35">
      <c r="A46" s="10">
        <v>45</v>
      </c>
      <c r="B46" s="100"/>
      <c r="C46" s="10" t="s">
        <v>2008</v>
      </c>
      <c r="D46" s="10" t="e">
        <f>VLOOKUP(C46,'Compétences spécifiques'!B:C,2,0)</f>
        <v>#N/A</v>
      </c>
    </row>
    <row r="47" spans="1:4" x14ac:dyDescent="0.35">
      <c r="A47" s="10">
        <v>46</v>
      </c>
      <c r="B47" s="100"/>
      <c r="C47" s="10" t="s">
        <v>2008</v>
      </c>
      <c r="D47" s="10" t="e">
        <f>VLOOKUP(C47,'Compétences spécifiques'!B:C,2,0)</f>
        <v>#N/A</v>
      </c>
    </row>
    <row r="48" spans="1:4" x14ac:dyDescent="0.35">
      <c r="A48" s="10">
        <v>47</v>
      </c>
      <c r="B48" s="100"/>
      <c r="C48" s="10" t="s">
        <v>2008</v>
      </c>
      <c r="D48" s="10" t="e">
        <f>VLOOKUP(C48,'Compétences spécifiques'!B:C,2,0)</f>
        <v>#N/A</v>
      </c>
    </row>
    <row r="49" spans="1:4" x14ac:dyDescent="0.35">
      <c r="A49" s="10">
        <v>48</v>
      </c>
      <c r="B49" s="100"/>
      <c r="C49" s="10" t="s">
        <v>2008</v>
      </c>
      <c r="D49" s="10" t="e">
        <f>VLOOKUP(C49,'Compétences spécifiques'!B:C,2,0)</f>
        <v>#N/A</v>
      </c>
    </row>
    <row r="50" spans="1:4" x14ac:dyDescent="0.35">
      <c r="A50" s="10">
        <v>49</v>
      </c>
      <c r="B50" s="100"/>
      <c r="C50" s="10" t="s">
        <v>2008</v>
      </c>
      <c r="D50" s="10" t="e">
        <f>VLOOKUP(C50,'Compétences spécifiques'!B:C,2,0)</f>
        <v>#N/A</v>
      </c>
    </row>
    <row r="51" spans="1:4" x14ac:dyDescent="0.35">
      <c r="A51" s="10">
        <v>50</v>
      </c>
      <c r="B51" s="100"/>
      <c r="C51" s="10" t="s">
        <v>2008</v>
      </c>
      <c r="D51" s="10" t="e">
        <f>VLOOKUP(C51,'Compétences spécifiques'!B:C,2,0)</f>
        <v>#N/A</v>
      </c>
    </row>
    <row r="52" spans="1:4" x14ac:dyDescent="0.35">
      <c r="A52" s="10">
        <v>51</v>
      </c>
      <c r="B52" s="100"/>
      <c r="C52" s="10" t="s">
        <v>2008</v>
      </c>
      <c r="D52" s="10" t="e">
        <f>VLOOKUP(C52,'Compétences spécifiques'!B:C,2,0)</f>
        <v>#N/A</v>
      </c>
    </row>
    <row r="53" spans="1:4" x14ac:dyDescent="0.35">
      <c r="A53" s="10">
        <v>52</v>
      </c>
      <c r="B53" s="100"/>
      <c r="C53" s="10" t="s">
        <v>2008</v>
      </c>
      <c r="D53" s="10" t="e">
        <f>VLOOKUP(C53,'Compétences spécifiques'!B:C,2,0)</f>
        <v>#N/A</v>
      </c>
    </row>
    <row r="54" spans="1:4" x14ac:dyDescent="0.35">
      <c r="A54" s="10">
        <v>53</v>
      </c>
      <c r="B54" s="100"/>
      <c r="C54" s="10" t="s">
        <v>2008</v>
      </c>
      <c r="D54" s="10" t="e">
        <f>VLOOKUP(C54,'Compétences spécifiques'!B:C,2,0)</f>
        <v>#N/A</v>
      </c>
    </row>
    <row r="55" spans="1:4" x14ac:dyDescent="0.35">
      <c r="A55" s="10">
        <v>54</v>
      </c>
      <c r="B55" s="100"/>
      <c r="C55" s="10" t="s">
        <v>2008</v>
      </c>
      <c r="D55" s="10" t="e">
        <f>VLOOKUP(C55,'Compétences spécifiques'!B:C,2,0)</f>
        <v>#N/A</v>
      </c>
    </row>
    <row r="56" spans="1:4" x14ac:dyDescent="0.35">
      <c r="A56" s="10">
        <v>55</v>
      </c>
      <c r="B56" s="100"/>
      <c r="C56" s="10" t="s">
        <v>2008</v>
      </c>
      <c r="D56" s="10" t="e">
        <f>VLOOKUP(C56,'Compétences spécifiques'!B:C,2,0)</f>
        <v>#N/A</v>
      </c>
    </row>
    <row r="57" spans="1:4" x14ac:dyDescent="0.35">
      <c r="A57" s="10">
        <v>56</v>
      </c>
      <c r="B57" s="100"/>
      <c r="C57" s="10" t="s">
        <v>2008</v>
      </c>
      <c r="D57" s="10" t="e">
        <f>VLOOKUP(C57,'Compétences spécifiques'!B:C,2,0)</f>
        <v>#N/A</v>
      </c>
    </row>
    <row r="58" spans="1:4" x14ac:dyDescent="0.35">
      <c r="A58" s="10">
        <v>57</v>
      </c>
      <c r="B58" s="100"/>
      <c r="C58" s="10" t="s">
        <v>2008</v>
      </c>
      <c r="D58" s="10" t="e">
        <f>VLOOKUP(C58,'Compétences spécifiques'!B:C,2,0)</f>
        <v>#N/A</v>
      </c>
    </row>
    <row r="59" spans="1:4" x14ac:dyDescent="0.35">
      <c r="A59" s="10">
        <v>58</v>
      </c>
      <c r="B59" s="100"/>
      <c r="C59" s="10" t="s">
        <v>2008</v>
      </c>
      <c r="D59" s="10" t="e">
        <f>VLOOKUP(C59,'Compétences spécifiques'!B:C,2,0)</f>
        <v>#N/A</v>
      </c>
    </row>
    <row r="60" spans="1:4" x14ac:dyDescent="0.35">
      <c r="A60" s="10">
        <v>59</v>
      </c>
      <c r="B60" s="100"/>
      <c r="C60" s="10" t="s">
        <v>2008</v>
      </c>
      <c r="D60" s="10" t="e">
        <f>VLOOKUP(C60,'Compétences spécifiques'!B:C,2,0)</f>
        <v>#N/A</v>
      </c>
    </row>
    <row r="61" spans="1:4" x14ac:dyDescent="0.35">
      <c r="A61" s="10">
        <v>60</v>
      </c>
      <c r="B61" s="100"/>
      <c r="C61" s="10" t="s">
        <v>2008</v>
      </c>
      <c r="D61" s="10" t="e">
        <f>VLOOKUP(C61,'Compétences spécifiques'!B:C,2,0)</f>
        <v>#N/A</v>
      </c>
    </row>
    <row r="62" spans="1:4" x14ac:dyDescent="0.35">
      <c r="A62" s="10">
        <v>61</v>
      </c>
      <c r="B62" s="100"/>
      <c r="C62" s="10" t="s">
        <v>2009</v>
      </c>
      <c r="D62" s="10" t="e">
        <f>VLOOKUP(C62,'Compétences spécifiques'!B:C,2,0)</f>
        <v>#N/A</v>
      </c>
    </row>
    <row r="63" spans="1:4" x14ac:dyDescent="0.35">
      <c r="A63" s="10">
        <v>62</v>
      </c>
      <c r="B63" s="100"/>
      <c r="C63" s="10" t="s">
        <v>2009</v>
      </c>
      <c r="D63" s="10" t="e">
        <f>VLOOKUP(C63,'Compétences spécifiques'!B:C,2,0)</f>
        <v>#N/A</v>
      </c>
    </row>
    <row r="64" spans="1:4" x14ac:dyDescent="0.35">
      <c r="A64" s="10">
        <v>63</v>
      </c>
      <c r="B64" s="100"/>
      <c r="C64" s="10" t="s">
        <v>2009</v>
      </c>
      <c r="D64" s="10" t="e">
        <f>VLOOKUP(C64,'Compétences spécifiques'!B:C,2,0)</f>
        <v>#N/A</v>
      </c>
    </row>
    <row r="65" spans="1:4" x14ac:dyDescent="0.35">
      <c r="A65" s="10">
        <v>64</v>
      </c>
      <c r="B65" s="100"/>
      <c r="C65" s="10" t="s">
        <v>2009</v>
      </c>
      <c r="D65" s="10" t="e">
        <f>VLOOKUP(C65,'Compétences spécifiques'!B:C,2,0)</f>
        <v>#N/A</v>
      </c>
    </row>
    <row r="66" spans="1:4" x14ac:dyDescent="0.35">
      <c r="A66" s="10">
        <v>65</v>
      </c>
      <c r="B66" s="100"/>
      <c r="C66" s="10" t="s">
        <v>2009</v>
      </c>
      <c r="D66" s="10" t="e">
        <f>VLOOKUP(C66,'Compétences spécifiques'!B:C,2,0)</f>
        <v>#N/A</v>
      </c>
    </row>
    <row r="67" spans="1:4" x14ac:dyDescent="0.35">
      <c r="A67" s="10">
        <v>66</v>
      </c>
      <c r="B67" s="100"/>
      <c r="C67" s="10" t="s">
        <v>2009</v>
      </c>
      <c r="D67" s="10" t="e">
        <f>VLOOKUP(C67,'Compétences spécifiques'!B:C,2,0)</f>
        <v>#N/A</v>
      </c>
    </row>
    <row r="68" spans="1:4" x14ac:dyDescent="0.35">
      <c r="A68" s="10">
        <v>67</v>
      </c>
      <c r="B68" s="100"/>
      <c r="C68" s="10" t="s">
        <v>2009</v>
      </c>
      <c r="D68" s="10" t="e">
        <f>VLOOKUP(C68,'Compétences spécifiques'!B:C,2,0)</f>
        <v>#N/A</v>
      </c>
    </row>
    <row r="69" spans="1:4" x14ac:dyDescent="0.35">
      <c r="A69" s="10">
        <v>68</v>
      </c>
      <c r="B69" s="100"/>
      <c r="C69" s="10" t="s">
        <v>2009</v>
      </c>
      <c r="D69" s="10" t="e">
        <f>VLOOKUP(C69,'Compétences spécifiques'!B:C,2,0)</f>
        <v>#N/A</v>
      </c>
    </row>
    <row r="70" spans="1:4" x14ac:dyDescent="0.35">
      <c r="A70" s="10">
        <v>69</v>
      </c>
      <c r="B70" s="100"/>
      <c r="C70" s="10" t="s">
        <v>2009</v>
      </c>
      <c r="D70" s="10" t="e">
        <f>VLOOKUP(C70,'Compétences spécifiques'!B:C,2,0)</f>
        <v>#N/A</v>
      </c>
    </row>
    <row r="71" spans="1:4" x14ac:dyDescent="0.35">
      <c r="A71" s="10">
        <v>70</v>
      </c>
      <c r="B71" s="100"/>
      <c r="C71" s="10" t="s">
        <v>2009</v>
      </c>
      <c r="D71" s="10" t="e">
        <f>VLOOKUP(C71,'Compétences spécifiques'!B:C,2,0)</f>
        <v>#N/A</v>
      </c>
    </row>
    <row r="72" spans="1:4" x14ac:dyDescent="0.35">
      <c r="A72" s="10">
        <v>71</v>
      </c>
      <c r="B72" s="100"/>
      <c r="C72" s="10" t="s">
        <v>2009</v>
      </c>
      <c r="D72" s="10" t="e">
        <f>VLOOKUP(C72,'Compétences spécifiques'!B:C,2,0)</f>
        <v>#N/A</v>
      </c>
    </row>
    <row r="73" spans="1:4" x14ac:dyDescent="0.35">
      <c r="A73" s="10">
        <v>72</v>
      </c>
      <c r="B73" s="100"/>
      <c r="C73" s="10" t="s">
        <v>2009</v>
      </c>
      <c r="D73" s="10" t="e">
        <f>VLOOKUP(C73,'Compétences spécifiques'!B:C,2,0)</f>
        <v>#N/A</v>
      </c>
    </row>
    <row r="74" spans="1:4" x14ac:dyDescent="0.35">
      <c r="A74" s="10">
        <v>73</v>
      </c>
      <c r="B74" s="100"/>
      <c r="C74" s="10" t="s">
        <v>2009</v>
      </c>
      <c r="D74" s="10" t="e">
        <f>VLOOKUP(C74,'Compétences spécifiques'!B:C,2,0)</f>
        <v>#N/A</v>
      </c>
    </row>
    <row r="75" spans="1:4" x14ac:dyDescent="0.35">
      <c r="A75" s="10">
        <v>74</v>
      </c>
      <c r="B75" s="100"/>
      <c r="C75" s="10" t="s">
        <v>2009</v>
      </c>
      <c r="D75" s="10" t="e">
        <f>VLOOKUP(C75,'Compétences spécifiques'!B:C,2,0)</f>
        <v>#N/A</v>
      </c>
    </row>
    <row r="76" spans="1:4" x14ac:dyDescent="0.35">
      <c r="A76" s="10">
        <v>75</v>
      </c>
      <c r="B76" s="100"/>
      <c r="C76" s="10" t="s">
        <v>2009</v>
      </c>
      <c r="D76" s="10" t="e">
        <f>VLOOKUP(C76,'Compétences spécifiques'!B:C,2,0)</f>
        <v>#N/A</v>
      </c>
    </row>
    <row r="77" spans="1:4" x14ac:dyDescent="0.35">
      <c r="A77" s="10">
        <v>76</v>
      </c>
      <c r="B77" s="100"/>
      <c r="C77" s="10" t="s">
        <v>2009</v>
      </c>
      <c r="D77" s="10" t="e">
        <f>VLOOKUP(C77,'Compétences spécifiques'!B:C,2,0)</f>
        <v>#N/A</v>
      </c>
    </row>
    <row r="78" spans="1:4" x14ac:dyDescent="0.35">
      <c r="A78" s="10">
        <v>77</v>
      </c>
      <c r="B78" s="100"/>
      <c r="C78" s="10" t="s">
        <v>2009</v>
      </c>
      <c r="D78" s="10" t="e">
        <f>VLOOKUP(C78,'Compétences spécifiques'!B:C,2,0)</f>
        <v>#N/A</v>
      </c>
    </row>
    <row r="79" spans="1:4" x14ac:dyDescent="0.35">
      <c r="A79" s="10">
        <v>78</v>
      </c>
      <c r="B79" s="100"/>
      <c r="C79" s="10" t="s">
        <v>2009</v>
      </c>
      <c r="D79" s="10" t="e">
        <f>VLOOKUP(C79,'Compétences spécifiques'!B:C,2,0)</f>
        <v>#N/A</v>
      </c>
    </row>
    <row r="80" spans="1:4" x14ac:dyDescent="0.35">
      <c r="A80" s="10">
        <v>79</v>
      </c>
      <c r="B80" s="100"/>
      <c r="C80" s="10" t="s">
        <v>2009</v>
      </c>
      <c r="D80" s="10" t="e">
        <f>VLOOKUP(C80,'Compétences spécifiques'!B:C,2,0)</f>
        <v>#N/A</v>
      </c>
    </row>
    <row r="81" spans="1:4" x14ac:dyDescent="0.35">
      <c r="A81" s="10">
        <v>80</v>
      </c>
      <c r="B81" s="100"/>
      <c r="C81" s="10" t="s">
        <v>2009</v>
      </c>
      <c r="D81" s="10" t="e">
        <f>VLOOKUP(C81,'Compétences spécifiques'!B:C,2,0)</f>
        <v>#N/A</v>
      </c>
    </row>
    <row r="82" spans="1:4" x14ac:dyDescent="0.35">
      <c r="A82" s="10">
        <v>81</v>
      </c>
      <c r="B82" s="100"/>
      <c r="C82" s="10" t="s">
        <v>2010</v>
      </c>
      <c r="D82" s="10" t="e">
        <f>VLOOKUP(C82,'Compétences spécifiques'!B:C,2,0)</f>
        <v>#N/A</v>
      </c>
    </row>
    <row r="83" spans="1:4" x14ac:dyDescent="0.35">
      <c r="A83" s="10">
        <v>82</v>
      </c>
      <c r="B83" s="100"/>
      <c r="C83" s="10" t="s">
        <v>2010</v>
      </c>
      <c r="D83" s="10" t="e">
        <f>VLOOKUP(C83,'Compétences spécifiques'!B:C,2,0)</f>
        <v>#N/A</v>
      </c>
    </row>
    <row r="84" spans="1:4" x14ac:dyDescent="0.35">
      <c r="A84" s="10">
        <v>83</v>
      </c>
      <c r="B84" s="100"/>
      <c r="C84" s="10" t="s">
        <v>2010</v>
      </c>
      <c r="D84" s="10" t="e">
        <f>VLOOKUP(C84,'Compétences spécifiques'!B:C,2,0)</f>
        <v>#N/A</v>
      </c>
    </row>
    <row r="85" spans="1:4" x14ac:dyDescent="0.35">
      <c r="A85" s="10">
        <v>84</v>
      </c>
      <c r="B85" s="100"/>
      <c r="C85" s="10" t="s">
        <v>2010</v>
      </c>
      <c r="D85" s="10" t="e">
        <f>VLOOKUP(C85,'Compétences spécifiques'!B:C,2,0)</f>
        <v>#N/A</v>
      </c>
    </row>
    <row r="86" spans="1:4" x14ac:dyDescent="0.35">
      <c r="A86" s="10">
        <v>85</v>
      </c>
      <c r="B86" s="100"/>
      <c r="C86" s="10" t="s">
        <v>2010</v>
      </c>
      <c r="D86" s="10" t="e">
        <f>VLOOKUP(C86,'Compétences spécifiques'!B:C,2,0)</f>
        <v>#N/A</v>
      </c>
    </row>
    <row r="87" spans="1:4" x14ac:dyDescent="0.35">
      <c r="A87" s="10">
        <v>86</v>
      </c>
      <c r="B87" s="100"/>
      <c r="C87" s="10" t="s">
        <v>2010</v>
      </c>
      <c r="D87" s="10" t="e">
        <f>VLOOKUP(C87,'Compétences spécifiques'!B:C,2,0)</f>
        <v>#N/A</v>
      </c>
    </row>
    <row r="88" spans="1:4" x14ac:dyDescent="0.35">
      <c r="A88" s="10">
        <v>87</v>
      </c>
      <c r="B88" s="100"/>
      <c r="C88" s="10" t="s">
        <v>2010</v>
      </c>
      <c r="D88" s="10" t="e">
        <f>VLOOKUP(C88,'Compétences spécifiques'!B:C,2,0)</f>
        <v>#N/A</v>
      </c>
    </row>
    <row r="89" spans="1:4" x14ac:dyDescent="0.35">
      <c r="A89" s="10">
        <v>88</v>
      </c>
      <c r="B89" s="100"/>
      <c r="C89" s="10" t="s">
        <v>2010</v>
      </c>
      <c r="D89" s="10" t="e">
        <f>VLOOKUP(C89,'Compétences spécifiques'!B:C,2,0)</f>
        <v>#N/A</v>
      </c>
    </row>
    <row r="90" spans="1:4" x14ac:dyDescent="0.35">
      <c r="A90" s="10">
        <v>89</v>
      </c>
      <c r="B90" s="100"/>
      <c r="C90" s="10" t="s">
        <v>2010</v>
      </c>
      <c r="D90" s="10" t="e">
        <f>VLOOKUP(C90,'Compétences spécifiques'!B:C,2,0)</f>
        <v>#N/A</v>
      </c>
    </row>
    <row r="91" spans="1:4" x14ac:dyDescent="0.35">
      <c r="A91" s="10">
        <v>90</v>
      </c>
      <c r="B91" s="100"/>
      <c r="C91" s="10" t="s">
        <v>2010</v>
      </c>
      <c r="D91" s="10" t="e">
        <f>VLOOKUP(C91,'Compétences spécifiques'!B:C,2,0)</f>
        <v>#N/A</v>
      </c>
    </row>
    <row r="92" spans="1:4" x14ac:dyDescent="0.35">
      <c r="A92" s="10">
        <v>91</v>
      </c>
      <c r="B92" s="100"/>
      <c r="C92" s="10" t="s">
        <v>2010</v>
      </c>
      <c r="D92" s="10" t="e">
        <f>VLOOKUP(C92,'Compétences spécifiques'!B:C,2,0)</f>
        <v>#N/A</v>
      </c>
    </row>
    <row r="93" spans="1:4" x14ac:dyDescent="0.35">
      <c r="A93" s="10">
        <v>92</v>
      </c>
      <c r="B93" s="100"/>
      <c r="C93" s="10" t="s">
        <v>2010</v>
      </c>
      <c r="D93" s="10" t="e">
        <f>VLOOKUP(C93,'Compétences spécifiques'!B:C,2,0)</f>
        <v>#N/A</v>
      </c>
    </row>
    <row r="94" spans="1:4" x14ac:dyDescent="0.35">
      <c r="A94" s="10">
        <v>93</v>
      </c>
      <c r="B94" s="100"/>
      <c r="C94" s="10" t="s">
        <v>2010</v>
      </c>
      <c r="D94" s="10" t="e">
        <f>VLOOKUP(C94,'Compétences spécifiques'!B:C,2,0)</f>
        <v>#N/A</v>
      </c>
    </row>
    <row r="95" spans="1:4" x14ac:dyDescent="0.35">
      <c r="A95" s="10">
        <v>94</v>
      </c>
      <c r="B95" s="100"/>
      <c r="C95" s="10" t="s">
        <v>2010</v>
      </c>
      <c r="D95" s="10" t="e">
        <f>VLOOKUP(C95,'Compétences spécifiques'!B:C,2,0)</f>
        <v>#N/A</v>
      </c>
    </row>
    <row r="96" spans="1:4" x14ac:dyDescent="0.35">
      <c r="A96" s="10">
        <v>95</v>
      </c>
      <c r="B96" s="100"/>
      <c r="C96" s="10" t="s">
        <v>2010</v>
      </c>
      <c r="D96" s="10" t="e">
        <f>VLOOKUP(C96,'Compétences spécifiques'!B:C,2,0)</f>
        <v>#N/A</v>
      </c>
    </row>
    <row r="97" spans="1:4" x14ac:dyDescent="0.35">
      <c r="A97" s="10">
        <v>96</v>
      </c>
      <c r="B97" s="100"/>
      <c r="C97" s="10" t="s">
        <v>2010</v>
      </c>
      <c r="D97" s="10" t="e">
        <f>VLOOKUP(C97,'Compétences spécifiques'!B:C,2,0)</f>
        <v>#N/A</v>
      </c>
    </row>
    <row r="98" spans="1:4" x14ac:dyDescent="0.35">
      <c r="A98" s="10">
        <v>97</v>
      </c>
      <c r="B98" s="100"/>
      <c r="C98" s="10" t="s">
        <v>2010</v>
      </c>
      <c r="D98" s="10" t="e">
        <f>VLOOKUP(C98,'Compétences spécifiques'!B:C,2,0)</f>
        <v>#N/A</v>
      </c>
    </row>
    <row r="99" spans="1:4" x14ac:dyDescent="0.35">
      <c r="A99" s="10">
        <v>98</v>
      </c>
      <c r="B99" s="100"/>
      <c r="C99" s="10" t="s">
        <v>2010</v>
      </c>
      <c r="D99" s="10" t="e">
        <f>VLOOKUP(C99,'Compétences spécifiques'!B:C,2,0)</f>
        <v>#N/A</v>
      </c>
    </row>
    <row r="100" spans="1:4" x14ac:dyDescent="0.35">
      <c r="A100" s="10">
        <v>99</v>
      </c>
      <c r="B100" s="100"/>
      <c r="C100" s="10" t="s">
        <v>2010</v>
      </c>
      <c r="D100" s="10" t="e">
        <f>VLOOKUP(C100,'Compétences spécifiques'!B:C,2,0)</f>
        <v>#N/A</v>
      </c>
    </row>
  </sheetData>
  <pageMargins left="0.7" right="0.7" top="0.75" bottom="0.75" header="0.51180555555555496" footer="0.51180555555555496"/>
  <pageSetup paperSize="9"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9"/>
  <sheetViews>
    <sheetView zoomScaleNormal="100" workbookViewId="0">
      <pane ySplit="1" topLeftCell="A2" activePane="bottomLeft" state="frozen"/>
      <selection pane="bottomLeft" activeCell="A2" sqref="A2"/>
    </sheetView>
  </sheetViews>
  <sheetFormatPr baseColWidth="10" defaultColWidth="10.54296875" defaultRowHeight="14.5" x14ac:dyDescent="0.35"/>
  <cols>
    <col min="2" max="2" width="16.26953125" customWidth="1"/>
  </cols>
  <sheetData>
    <row r="1" spans="1:3" x14ac:dyDescent="0.35">
      <c r="A1" s="21" t="s">
        <v>8</v>
      </c>
      <c r="B1" s="21" t="s">
        <v>14</v>
      </c>
      <c r="C1" s="29"/>
    </row>
    <row r="2" spans="1:3" x14ac:dyDescent="0.35">
      <c r="A2" s="10">
        <v>1</v>
      </c>
      <c r="B2" s="10" t="s">
        <v>2011</v>
      </c>
      <c r="C2" s="29" t="str">
        <f t="shared" ref="C2:C9" si="0">CONCATENATE("INSERT INTO `Themes` VALUES (",A1,", `",B2,"`);")</f>
        <v>INSERT INTO `Themes` VALUES (ID, `Hors thème`);</v>
      </c>
    </row>
    <row r="3" spans="1:3" x14ac:dyDescent="0.35">
      <c r="A3" s="10">
        <v>2</v>
      </c>
      <c r="B3" s="10" t="s">
        <v>2012</v>
      </c>
      <c r="C3" s="29" t="str">
        <f t="shared" si="0"/>
        <v>INSERT INTO `Themes` VALUES (1, `Dinosaures`);</v>
      </c>
    </row>
    <row r="4" spans="1:3" x14ac:dyDescent="0.35">
      <c r="A4" s="10">
        <v>3</v>
      </c>
      <c r="B4" s="10" t="s">
        <v>2013</v>
      </c>
      <c r="C4" s="29" t="str">
        <f t="shared" si="0"/>
        <v>INSERT INTO `Themes` VALUES (2, `Espace`);</v>
      </c>
    </row>
    <row r="5" spans="1:3" x14ac:dyDescent="0.35">
      <c r="A5" s="10">
        <v>4</v>
      </c>
      <c r="B5" s="10" t="s">
        <v>2014</v>
      </c>
      <c r="C5" s="29" t="str">
        <f t="shared" si="0"/>
        <v>INSERT INTO `Themes` VALUES (3, `Musée`);</v>
      </c>
    </row>
    <row r="6" spans="1:3" x14ac:dyDescent="0.35">
      <c r="A6" s="10">
        <v>5</v>
      </c>
      <c r="B6" s="10" t="s">
        <v>2015</v>
      </c>
      <c r="C6" s="29" t="str">
        <f t="shared" si="0"/>
        <v>INSERT INTO `Themes` VALUES (4, `Parc d'attractions`);</v>
      </c>
    </row>
    <row r="7" spans="1:3" x14ac:dyDescent="0.35">
      <c r="A7" s="10">
        <v>6</v>
      </c>
      <c r="B7" s="10" t="s">
        <v>2016</v>
      </c>
      <c r="C7" s="29" t="str">
        <f t="shared" si="0"/>
        <v>INSERT INTO `Themes` VALUES (5, `Plage`);</v>
      </c>
    </row>
    <row r="8" spans="1:3" x14ac:dyDescent="0.35">
      <c r="A8" s="10">
        <v>7</v>
      </c>
      <c r="B8" s="10" t="s">
        <v>2017</v>
      </c>
      <c r="C8" s="29" t="str">
        <f t="shared" si="0"/>
        <v>INSERT INTO `Themes` VALUES (6, `Pôle Nord`);</v>
      </c>
    </row>
    <row r="9" spans="1:3" x14ac:dyDescent="0.35">
      <c r="A9" s="10">
        <v>8</v>
      </c>
      <c r="B9" s="10" t="s">
        <v>2018</v>
      </c>
      <c r="C9" s="29" t="str">
        <f t="shared" si="0"/>
        <v>INSERT INTO `Themes` VALUES (7, `Zoo`);</v>
      </c>
    </row>
  </sheetData>
  <pageMargins left="0.7" right="0.7" top="0.75" bottom="0.75" header="0.51180555555555496" footer="0.51180555555555496"/>
  <pageSetup paperSize="9" firstPageNumber="0"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237"/>
  <sheetViews>
    <sheetView zoomScaleNormal="100" workbookViewId="0">
      <pane ySplit="1" topLeftCell="A2" activePane="bottomLeft" state="frozen"/>
      <selection pane="bottomLeft" activeCell="C2" sqref="C2"/>
    </sheetView>
  </sheetViews>
  <sheetFormatPr baseColWidth="10" defaultColWidth="10.54296875" defaultRowHeight="14.5" x14ac:dyDescent="0.35"/>
  <cols>
    <col min="4" max="4" width="15.26953125" customWidth="1"/>
    <col min="5" max="5" width="26.81640625" customWidth="1"/>
    <col min="6" max="6" width="14.26953125" customWidth="1"/>
  </cols>
  <sheetData>
    <row r="1" spans="1:7" x14ac:dyDescent="0.35">
      <c r="A1" s="21" t="s">
        <v>8</v>
      </c>
      <c r="B1" s="21" t="s">
        <v>14</v>
      </c>
      <c r="C1" s="21" t="s">
        <v>609</v>
      </c>
      <c r="D1" s="71" t="s">
        <v>2019</v>
      </c>
      <c r="E1" s="21" t="s">
        <v>2020</v>
      </c>
      <c r="F1" s="21" t="s">
        <v>2021</v>
      </c>
    </row>
    <row r="2" spans="1:7" x14ac:dyDescent="0.35">
      <c r="A2" s="10">
        <v>1</v>
      </c>
      <c r="B2" s="10" t="s">
        <v>2022</v>
      </c>
      <c r="C2" s="10">
        <v>2</v>
      </c>
      <c r="D2" s="10" t="s">
        <v>2012</v>
      </c>
      <c r="E2" s="10" t="e">
        <f>VLOOKUP(B2,'[1]Recensement petits visuels'!$A:$C,3,0)</f>
        <v>#N/A</v>
      </c>
      <c r="F2" s="10"/>
      <c r="G2" s="29" t="e">
        <f t="shared" ref="G2:G65" si="0">CONCATENATE("INSERT INTO `Visuels` VALUES (",A2,", `",B2,"`, ",C2,", `",E2,"`",", `",F2,"`);")</f>
        <v>#N/A</v>
      </c>
    </row>
    <row r="3" spans="1:7" x14ac:dyDescent="0.35">
      <c r="A3" s="10">
        <v>2</v>
      </c>
      <c r="B3" s="10" t="s">
        <v>2023</v>
      </c>
      <c r="C3" s="10">
        <v>2</v>
      </c>
      <c r="D3" s="10" t="s">
        <v>2012</v>
      </c>
      <c r="E3" s="10" t="e">
        <f>VLOOKUP(B3,'[1]Recensement petits visuels'!$A:$C,3,0)</f>
        <v>#N/A</v>
      </c>
      <c r="F3" s="10"/>
      <c r="G3" s="29" t="e">
        <f t="shared" si="0"/>
        <v>#N/A</v>
      </c>
    </row>
    <row r="4" spans="1:7" x14ac:dyDescent="0.35">
      <c r="A4" s="10">
        <v>3</v>
      </c>
      <c r="B4" s="10" t="s">
        <v>2024</v>
      </c>
      <c r="C4" s="10">
        <v>2</v>
      </c>
      <c r="D4" s="10" t="s">
        <v>2012</v>
      </c>
      <c r="E4" s="10" t="e">
        <f>VLOOKUP(B4,'[1]Recensement petits visuels'!$A:$C,3,0)</f>
        <v>#N/A</v>
      </c>
      <c r="F4" s="10"/>
      <c r="G4" s="29" t="e">
        <f t="shared" si="0"/>
        <v>#N/A</v>
      </c>
    </row>
    <row r="5" spans="1:7" x14ac:dyDescent="0.35">
      <c r="A5" s="10">
        <v>4</v>
      </c>
      <c r="B5" s="10" t="s">
        <v>2025</v>
      </c>
      <c r="C5" s="10">
        <v>2</v>
      </c>
      <c r="D5" s="10" t="s">
        <v>2012</v>
      </c>
      <c r="E5" s="10" t="e">
        <f>VLOOKUP(B5,'[1]Recensement petits visuels'!$A:$C,3,0)</f>
        <v>#N/A</v>
      </c>
      <c r="F5" s="10"/>
      <c r="G5" s="29" t="e">
        <f t="shared" si="0"/>
        <v>#N/A</v>
      </c>
    </row>
    <row r="6" spans="1:7" x14ac:dyDescent="0.35">
      <c r="A6" s="10">
        <v>5</v>
      </c>
      <c r="B6" s="10" t="s">
        <v>2026</v>
      </c>
      <c r="C6" s="10">
        <v>2</v>
      </c>
      <c r="D6" s="10" t="s">
        <v>2012</v>
      </c>
      <c r="E6" s="10" t="e">
        <f>VLOOKUP(B6,'[1]Recensement petits visuels'!$A:$C,3,0)</f>
        <v>#N/A</v>
      </c>
      <c r="F6" s="10"/>
      <c r="G6" s="29" t="e">
        <f t="shared" si="0"/>
        <v>#N/A</v>
      </c>
    </row>
    <row r="7" spans="1:7" x14ac:dyDescent="0.35">
      <c r="A7" s="10">
        <v>6</v>
      </c>
      <c r="B7" s="10" t="s">
        <v>2027</v>
      </c>
      <c r="C7" s="10">
        <v>2</v>
      </c>
      <c r="D7" s="10" t="s">
        <v>2012</v>
      </c>
      <c r="E7" s="10" t="e">
        <f>VLOOKUP(B7,'[1]Recensement petits visuels'!$A:$C,3,0)</f>
        <v>#N/A</v>
      </c>
      <c r="F7" s="10"/>
      <c r="G7" s="29" t="e">
        <f t="shared" si="0"/>
        <v>#N/A</v>
      </c>
    </row>
    <row r="8" spans="1:7" x14ac:dyDescent="0.35">
      <c r="A8" s="10">
        <v>7</v>
      </c>
      <c r="B8" s="10" t="s">
        <v>2028</v>
      </c>
      <c r="C8" s="10">
        <v>2</v>
      </c>
      <c r="D8" s="10" t="s">
        <v>2012</v>
      </c>
      <c r="E8" s="10" t="e">
        <f>VLOOKUP(B8,'[1]Recensement petits visuels'!$A:$C,3,0)</f>
        <v>#N/A</v>
      </c>
      <c r="F8" s="10"/>
      <c r="G8" s="29" t="e">
        <f t="shared" si="0"/>
        <v>#N/A</v>
      </c>
    </row>
    <row r="9" spans="1:7" x14ac:dyDescent="0.35">
      <c r="A9" s="10">
        <v>8</v>
      </c>
      <c r="B9" s="10" t="s">
        <v>2029</v>
      </c>
      <c r="C9" s="10">
        <v>2</v>
      </c>
      <c r="D9" s="10" t="s">
        <v>2012</v>
      </c>
      <c r="E9" s="10" t="e">
        <f>VLOOKUP(B9,'[1]Recensement petits visuels'!$A:$C,3,0)</f>
        <v>#N/A</v>
      </c>
      <c r="F9" s="10"/>
      <c r="G9" s="29" t="e">
        <f t="shared" si="0"/>
        <v>#N/A</v>
      </c>
    </row>
    <row r="10" spans="1:7" x14ac:dyDescent="0.35">
      <c r="A10" s="10">
        <v>9</v>
      </c>
      <c r="B10" s="10" t="s">
        <v>2030</v>
      </c>
      <c r="C10" s="10">
        <v>2</v>
      </c>
      <c r="D10" s="10" t="s">
        <v>2012</v>
      </c>
      <c r="E10" s="10" t="e">
        <f>VLOOKUP(B10,'[1]Recensement petits visuels'!$A:$C,3,0)</f>
        <v>#N/A</v>
      </c>
      <c r="F10" s="10"/>
      <c r="G10" s="29" t="e">
        <f t="shared" si="0"/>
        <v>#N/A</v>
      </c>
    </row>
    <row r="11" spans="1:7" x14ac:dyDescent="0.35">
      <c r="A11" s="10">
        <v>10</v>
      </c>
      <c r="B11" s="10" t="s">
        <v>2031</v>
      </c>
      <c r="C11" s="10">
        <v>2</v>
      </c>
      <c r="D11" s="10" t="s">
        <v>2012</v>
      </c>
      <c r="E11" s="10" t="e">
        <f>VLOOKUP(B11,'[1]Recensement petits visuels'!$A:$C,3,0)</f>
        <v>#N/A</v>
      </c>
      <c r="F11" s="10"/>
      <c r="G11" s="29" t="e">
        <f t="shared" si="0"/>
        <v>#N/A</v>
      </c>
    </row>
    <row r="12" spans="1:7" x14ac:dyDescent="0.35">
      <c r="A12" s="10">
        <v>11</v>
      </c>
      <c r="B12" s="10" t="s">
        <v>2032</v>
      </c>
      <c r="C12" s="10">
        <v>2</v>
      </c>
      <c r="D12" s="10" t="s">
        <v>2012</v>
      </c>
      <c r="E12" s="10" t="e">
        <f>VLOOKUP(B12,'[1]Recensement petits visuels'!$A:$C,3,0)</f>
        <v>#N/A</v>
      </c>
      <c r="F12" s="10"/>
      <c r="G12" s="29" t="e">
        <f t="shared" si="0"/>
        <v>#N/A</v>
      </c>
    </row>
    <row r="13" spans="1:7" x14ac:dyDescent="0.35">
      <c r="A13" s="10">
        <v>12</v>
      </c>
      <c r="B13" s="10" t="s">
        <v>2033</v>
      </c>
      <c r="C13" s="10">
        <v>2</v>
      </c>
      <c r="D13" s="10" t="s">
        <v>2012</v>
      </c>
      <c r="E13" s="10" t="e">
        <f>VLOOKUP(B13,'[1]Recensement petits visuels'!$A:$C,3,0)</f>
        <v>#N/A</v>
      </c>
      <c r="F13" s="10"/>
      <c r="G13" s="29" t="e">
        <f t="shared" si="0"/>
        <v>#N/A</v>
      </c>
    </row>
    <row r="14" spans="1:7" x14ac:dyDescent="0.35">
      <c r="A14" s="10">
        <v>13</v>
      </c>
      <c r="B14" s="10" t="s">
        <v>2034</v>
      </c>
      <c r="C14" s="10">
        <v>2</v>
      </c>
      <c r="D14" s="10" t="s">
        <v>2012</v>
      </c>
      <c r="E14" s="10" t="e">
        <f>VLOOKUP(B14,'[1]Recensement petits visuels'!$A:$C,3,0)</f>
        <v>#N/A</v>
      </c>
      <c r="F14" s="10"/>
      <c r="G14" s="29" t="e">
        <f t="shared" si="0"/>
        <v>#N/A</v>
      </c>
    </row>
    <row r="15" spans="1:7" x14ac:dyDescent="0.35">
      <c r="A15" s="10">
        <v>14</v>
      </c>
      <c r="B15" s="10" t="s">
        <v>2035</v>
      </c>
      <c r="C15" s="10">
        <v>2</v>
      </c>
      <c r="D15" s="10" t="s">
        <v>2012</v>
      </c>
      <c r="E15" s="10" t="e">
        <f>VLOOKUP(B15,'[1]Recensement petits visuels'!$A:$C,3,0)</f>
        <v>#N/A</v>
      </c>
      <c r="F15" s="10"/>
      <c r="G15" s="29" t="e">
        <f t="shared" si="0"/>
        <v>#N/A</v>
      </c>
    </row>
    <row r="16" spans="1:7" x14ac:dyDescent="0.35">
      <c r="A16" s="10">
        <v>15</v>
      </c>
      <c r="B16" s="10" t="s">
        <v>2036</v>
      </c>
      <c r="C16" s="10">
        <v>2</v>
      </c>
      <c r="D16" s="10" t="s">
        <v>2012</v>
      </c>
      <c r="E16" s="10" t="e">
        <f>VLOOKUP(B16,'[1]Recensement petits visuels'!$A:$C,3,0)</f>
        <v>#N/A</v>
      </c>
      <c r="F16" s="10"/>
      <c r="G16" s="29" t="e">
        <f t="shared" si="0"/>
        <v>#N/A</v>
      </c>
    </row>
    <row r="17" spans="1:7" x14ac:dyDescent="0.35">
      <c r="A17" s="10">
        <v>16</v>
      </c>
      <c r="B17" s="10" t="s">
        <v>2037</v>
      </c>
      <c r="C17" s="10">
        <v>2</v>
      </c>
      <c r="D17" s="10" t="s">
        <v>2012</v>
      </c>
      <c r="E17" s="10" t="e">
        <f>VLOOKUP(B17,'[1]Recensement petits visuels'!$A:$C,3,0)</f>
        <v>#N/A</v>
      </c>
      <c r="F17" s="10"/>
      <c r="G17" s="29" t="e">
        <f t="shared" si="0"/>
        <v>#N/A</v>
      </c>
    </row>
    <row r="18" spans="1:7" x14ac:dyDescent="0.35">
      <c r="A18" s="10">
        <v>17</v>
      </c>
      <c r="B18" s="10" t="s">
        <v>2038</v>
      </c>
      <c r="C18" s="10">
        <v>2</v>
      </c>
      <c r="D18" s="10" t="s">
        <v>2012</v>
      </c>
      <c r="E18" s="10" t="e">
        <f>VLOOKUP(B18,'[1]Recensement petits visuels'!$A:$C,3,0)</f>
        <v>#N/A</v>
      </c>
      <c r="F18" s="10"/>
      <c r="G18" s="29" t="e">
        <f t="shared" si="0"/>
        <v>#N/A</v>
      </c>
    </row>
    <row r="19" spans="1:7" x14ac:dyDescent="0.35">
      <c r="A19" s="10">
        <v>18</v>
      </c>
      <c r="B19" s="10" t="s">
        <v>2039</v>
      </c>
      <c r="C19" s="10">
        <v>2</v>
      </c>
      <c r="D19" s="10" t="s">
        <v>2012</v>
      </c>
      <c r="E19" s="10" t="e">
        <f>VLOOKUP(B19,'[1]Recensement petits visuels'!$A:$C,3,0)</f>
        <v>#N/A</v>
      </c>
      <c r="F19" s="10"/>
      <c r="G19" s="29" t="e">
        <f t="shared" si="0"/>
        <v>#N/A</v>
      </c>
    </row>
    <row r="20" spans="1:7" x14ac:dyDescent="0.35">
      <c r="A20" s="10">
        <v>19</v>
      </c>
      <c r="B20" s="10" t="s">
        <v>2040</v>
      </c>
      <c r="C20" s="10">
        <v>2</v>
      </c>
      <c r="D20" s="10" t="s">
        <v>2012</v>
      </c>
      <c r="E20" s="10" t="e">
        <f>VLOOKUP(B20,'[1]Recensement petits visuels'!$A:$C,3,0)</f>
        <v>#N/A</v>
      </c>
      <c r="F20" s="10"/>
      <c r="G20" s="29" t="e">
        <f t="shared" si="0"/>
        <v>#N/A</v>
      </c>
    </row>
    <row r="21" spans="1:7" x14ac:dyDescent="0.35">
      <c r="A21" s="10">
        <v>20</v>
      </c>
      <c r="B21" s="10" t="s">
        <v>2041</v>
      </c>
      <c r="C21" s="10">
        <v>2</v>
      </c>
      <c r="D21" s="10" t="s">
        <v>2012</v>
      </c>
      <c r="E21" s="10" t="e">
        <f>VLOOKUP(B21,'[1]Recensement petits visuels'!$A:$C,3,0)</f>
        <v>#N/A</v>
      </c>
      <c r="F21" s="10"/>
      <c r="G21" s="29" t="e">
        <f t="shared" si="0"/>
        <v>#N/A</v>
      </c>
    </row>
    <row r="22" spans="1:7" x14ac:dyDescent="0.35">
      <c r="A22" s="10">
        <v>21</v>
      </c>
      <c r="B22" s="10" t="s">
        <v>2042</v>
      </c>
      <c r="C22" s="10">
        <v>2</v>
      </c>
      <c r="D22" s="10" t="s">
        <v>2012</v>
      </c>
      <c r="E22" s="10" t="e">
        <f>VLOOKUP(B22,'[1]Recensement petits visuels'!$A:$C,3,0)</f>
        <v>#N/A</v>
      </c>
      <c r="F22" s="10"/>
      <c r="G22" s="29" t="e">
        <f t="shared" si="0"/>
        <v>#N/A</v>
      </c>
    </row>
    <row r="23" spans="1:7" x14ac:dyDescent="0.35">
      <c r="A23" s="10">
        <v>22</v>
      </c>
      <c r="B23" s="10" t="s">
        <v>2043</v>
      </c>
      <c r="C23" s="10">
        <v>2</v>
      </c>
      <c r="D23" s="10" t="s">
        <v>2012</v>
      </c>
      <c r="E23" s="10" t="e">
        <f>VLOOKUP(B23,'[1]Recensement petits visuels'!$A:$C,3,0)</f>
        <v>#N/A</v>
      </c>
      <c r="F23" s="10"/>
      <c r="G23" s="29" t="e">
        <f t="shared" si="0"/>
        <v>#N/A</v>
      </c>
    </row>
    <row r="24" spans="1:7" x14ac:dyDescent="0.35">
      <c r="A24" s="10">
        <v>23</v>
      </c>
      <c r="B24" s="10" t="s">
        <v>2044</v>
      </c>
      <c r="C24" s="10">
        <v>2</v>
      </c>
      <c r="D24" s="10" t="s">
        <v>2012</v>
      </c>
      <c r="E24" s="10" t="e">
        <f>VLOOKUP(B24,'[1]Recensement petits visuels'!$A:$C,3,0)</f>
        <v>#N/A</v>
      </c>
      <c r="F24" s="10"/>
      <c r="G24" s="29" t="e">
        <f t="shared" si="0"/>
        <v>#N/A</v>
      </c>
    </row>
    <row r="25" spans="1:7" x14ac:dyDescent="0.35">
      <c r="A25" s="10">
        <v>24</v>
      </c>
      <c r="B25" s="118" t="s">
        <v>2045</v>
      </c>
      <c r="C25" s="10">
        <v>2</v>
      </c>
      <c r="D25" s="10" t="s">
        <v>2012</v>
      </c>
      <c r="E25" s="10" t="e">
        <f>VLOOKUP(B25,'[1]Recensement petits visuels'!$A:$C,3,0)</f>
        <v>#N/A</v>
      </c>
      <c r="F25" s="10"/>
      <c r="G25" s="29" t="e">
        <f t="shared" si="0"/>
        <v>#N/A</v>
      </c>
    </row>
    <row r="26" spans="1:7" x14ac:dyDescent="0.35">
      <c r="A26" s="10">
        <v>25</v>
      </c>
      <c r="B26" s="10" t="s">
        <v>2046</v>
      </c>
      <c r="C26" s="10">
        <v>2</v>
      </c>
      <c r="D26" s="10" t="s">
        <v>2012</v>
      </c>
      <c r="E26" s="10" t="e">
        <f>VLOOKUP(B26,'[1]Recensement petits visuels'!$A:$C,3,0)</f>
        <v>#N/A</v>
      </c>
      <c r="F26" s="10"/>
      <c r="G26" s="29" t="e">
        <f t="shared" si="0"/>
        <v>#N/A</v>
      </c>
    </row>
    <row r="27" spans="1:7" x14ac:dyDescent="0.35">
      <c r="A27" s="10">
        <v>26</v>
      </c>
      <c r="B27" s="10" t="s">
        <v>2047</v>
      </c>
      <c r="C27" s="10">
        <v>2</v>
      </c>
      <c r="D27" s="10" t="s">
        <v>2012</v>
      </c>
      <c r="E27" s="10" t="e">
        <f>VLOOKUP(B27,'[1]Recensement petits visuels'!$A:$C,3,0)</f>
        <v>#N/A</v>
      </c>
      <c r="F27" s="10"/>
      <c r="G27" s="29" t="e">
        <f t="shared" si="0"/>
        <v>#N/A</v>
      </c>
    </row>
    <row r="28" spans="1:7" x14ac:dyDescent="0.35">
      <c r="A28" s="10">
        <v>27</v>
      </c>
      <c r="B28" s="10" t="s">
        <v>2048</v>
      </c>
      <c r="C28" s="10">
        <v>2</v>
      </c>
      <c r="D28" s="10" t="s">
        <v>2012</v>
      </c>
      <c r="E28" s="10" t="e">
        <f>VLOOKUP(B28,'[1]Recensement petits visuels'!$A:$C,3,0)</f>
        <v>#N/A</v>
      </c>
      <c r="F28" s="10"/>
      <c r="G28" s="29" t="e">
        <f t="shared" si="0"/>
        <v>#N/A</v>
      </c>
    </row>
    <row r="29" spans="1:7" x14ac:dyDescent="0.35">
      <c r="A29" s="10">
        <v>28</v>
      </c>
      <c r="B29" s="10" t="s">
        <v>2049</v>
      </c>
      <c r="C29" s="10">
        <v>2</v>
      </c>
      <c r="D29" s="10" t="s">
        <v>2012</v>
      </c>
      <c r="E29" s="10" t="e">
        <f>VLOOKUP(B29,'[1]Recensement petits visuels'!$A:$C,3,0)</f>
        <v>#N/A</v>
      </c>
      <c r="F29" s="10"/>
      <c r="G29" s="29" t="e">
        <f t="shared" si="0"/>
        <v>#N/A</v>
      </c>
    </row>
    <row r="30" spans="1:7" x14ac:dyDescent="0.35">
      <c r="A30" s="10">
        <v>29</v>
      </c>
      <c r="B30" s="10" t="s">
        <v>2050</v>
      </c>
      <c r="C30" s="10">
        <v>2</v>
      </c>
      <c r="D30" s="10" t="s">
        <v>2012</v>
      </c>
      <c r="E30" s="10" t="e">
        <f>VLOOKUP(B30,'[1]Recensement petits visuels'!$A:$C,3,0)</f>
        <v>#N/A</v>
      </c>
      <c r="F30" s="10"/>
      <c r="G30" s="29" t="e">
        <f t="shared" si="0"/>
        <v>#N/A</v>
      </c>
    </row>
    <row r="31" spans="1:7" x14ac:dyDescent="0.35">
      <c r="A31" s="10">
        <v>30</v>
      </c>
      <c r="B31" s="10" t="s">
        <v>2051</v>
      </c>
      <c r="C31" s="10">
        <v>2</v>
      </c>
      <c r="D31" s="10" t="s">
        <v>2012</v>
      </c>
      <c r="E31" s="10" t="e">
        <f>VLOOKUP(B31,'[1]Recensement petits visuels'!$A:$C,3,0)</f>
        <v>#N/A</v>
      </c>
      <c r="F31" s="10"/>
      <c r="G31" s="29" t="e">
        <f t="shared" si="0"/>
        <v>#N/A</v>
      </c>
    </row>
    <row r="32" spans="1:7" x14ac:dyDescent="0.35">
      <c r="A32" s="10">
        <v>31</v>
      </c>
      <c r="B32" s="10" t="s">
        <v>2052</v>
      </c>
      <c r="C32" s="10">
        <v>2</v>
      </c>
      <c r="D32" s="10" t="s">
        <v>2012</v>
      </c>
      <c r="E32" s="10" t="e">
        <f>VLOOKUP(B32,'[1]Recensement petits visuels'!$A:$C,3,0)</f>
        <v>#N/A</v>
      </c>
      <c r="F32" s="10"/>
      <c r="G32" s="29" t="e">
        <f t="shared" si="0"/>
        <v>#N/A</v>
      </c>
    </row>
    <row r="33" spans="1:7" x14ac:dyDescent="0.35">
      <c r="A33" s="10">
        <v>32</v>
      </c>
      <c r="B33" s="10" t="s">
        <v>2053</v>
      </c>
      <c r="C33" s="10">
        <v>3</v>
      </c>
      <c r="D33" s="10" t="s">
        <v>2013</v>
      </c>
      <c r="E33" s="10" t="e">
        <f>VLOOKUP(B33,'[1]Recensement petits visuels'!$A:$C,3,0)</f>
        <v>#N/A</v>
      </c>
      <c r="F33" s="10"/>
      <c r="G33" s="29" t="e">
        <f t="shared" si="0"/>
        <v>#N/A</v>
      </c>
    </row>
    <row r="34" spans="1:7" x14ac:dyDescent="0.35">
      <c r="A34" s="10">
        <v>33</v>
      </c>
      <c r="B34" s="10" t="s">
        <v>2054</v>
      </c>
      <c r="C34" s="10">
        <v>3</v>
      </c>
      <c r="D34" s="10" t="s">
        <v>2013</v>
      </c>
      <c r="E34" s="10" t="e">
        <f>VLOOKUP(B34,'[1]Recensement petits visuels'!$A:$C,3,0)</f>
        <v>#N/A</v>
      </c>
      <c r="F34" s="10"/>
      <c r="G34" s="29" t="e">
        <f t="shared" si="0"/>
        <v>#N/A</v>
      </c>
    </row>
    <row r="35" spans="1:7" x14ac:dyDescent="0.35">
      <c r="A35" s="10">
        <v>34</v>
      </c>
      <c r="B35" s="10" t="s">
        <v>2055</v>
      </c>
      <c r="C35" s="10">
        <v>3</v>
      </c>
      <c r="D35" s="10" t="s">
        <v>2013</v>
      </c>
      <c r="E35" s="10" t="e">
        <f>VLOOKUP(B35,'[1]Recensement petits visuels'!$A:$C,3,0)</f>
        <v>#N/A</v>
      </c>
      <c r="F35" s="10"/>
      <c r="G35" s="29" t="e">
        <f t="shared" si="0"/>
        <v>#N/A</v>
      </c>
    </row>
    <row r="36" spans="1:7" x14ac:dyDescent="0.35">
      <c r="A36" s="10">
        <v>35</v>
      </c>
      <c r="B36" s="10" t="s">
        <v>2056</v>
      </c>
      <c r="C36" s="10">
        <v>3</v>
      </c>
      <c r="D36" s="10" t="s">
        <v>2013</v>
      </c>
      <c r="E36" s="10" t="e">
        <f>VLOOKUP(B36,'[1]Recensement petits visuels'!$A:$C,3,0)</f>
        <v>#N/A</v>
      </c>
      <c r="F36" s="10"/>
      <c r="G36" s="29" t="e">
        <f t="shared" si="0"/>
        <v>#N/A</v>
      </c>
    </row>
    <row r="37" spans="1:7" x14ac:dyDescent="0.35">
      <c r="A37" s="10">
        <v>36</v>
      </c>
      <c r="B37" s="10" t="s">
        <v>2057</v>
      </c>
      <c r="C37" s="10">
        <v>3</v>
      </c>
      <c r="D37" s="10" t="s">
        <v>2013</v>
      </c>
      <c r="E37" s="10" t="e">
        <f>VLOOKUP(B37,'[1]Recensement petits visuels'!$A:$C,3,0)</f>
        <v>#N/A</v>
      </c>
      <c r="F37" s="10"/>
      <c r="G37" s="29" t="e">
        <f t="shared" si="0"/>
        <v>#N/A</v>
      </c>
    </row>
    <row r="38" spans="1:7" x14ac:dyDescent="0.35">
      <c r="A38" s="10">
        <v>37</v>
      </c>
      <c r="B38" s="10" t="s">
        <v>2058</v>
      </c>
      <c r="C38" s="10">
        <v>3</v>
      </c>
      <c r="D38" s="10" t="s">
        <v>2013</v>
      </c>
      <c r="E38" s="10" t="e">
        <f>VLOOKUP(B38,'[1]Recensement petits visuels'!$A:$C,3,0)</f>
        <v>#N/A</v>
      </c>
      <c r="F38" s="10"/>
      <c r="G38" s="29" t="e">
        <f t="shared" si="0"/>
        <v>#N/A</v>
      </c>
    </row>
    <row r="39" spans="1:7" x14ac:dyDescent="0.35">
      <c r="A39" s="10">
        <v>38</v>
      </c>
      <c r="B39" s="10" t="s">
        <v>2059</v>
      </c>
      <c r="C39" s="10">
        <v>3</v>
      </c>
      <c r="D39" s="10" t="s">
        <v>2013</v>
      </c>
      <c r="E39" s="10" t="e">
        <f>VLOOKUP(B39,'[1]Recensement petits visuels'!$A:$C,3,0)</f>
        <v>#N/A</v>
      </c>
      <c r="F39" s="10"/>
      <c r="G39" s="29" t="e">
        <f t="shared" si="0"/>
        <v>#N/A</v>
      </c>
    </row>
    <row r="40" spans="1:7" x14ac:dyDescent="0.35">
      <c r="A40" s="10">
        <v>39</v>
      </c>
      <c r="B40" s="10" t="s">
        <v>2060</v>
      </c>
      <c r="C40" s="10">
        <v>3</v>
      </c>
      <c r="D40" s="10" t="s">
        <v>2013</v>
      </c>
      <c r="E40" s="10" t="e">
        <f>VLOOKUP(B40,'[1]Recensement petits visuels'!$A:$C,3,0)</f>
        <v>#N/A</v>
      </c>
      <c r="F40" s="10"/>
      <c r="G40" s="29" t="e">
        <f t="shared" si="0"/>
        <v>#N/A</v>
      </c>
    </row>
    <row r="41" spans="1:7" x14ac:dyDescent="0.35">
      <c r="A41" s="10">
        <v>40</v>
      </c>
      <c r="B41" s="10" t="s">
        <v>2061</v>
      </c>
      <c r="C41" s="10">
        <v>3</v>
      </c>
      <c r="D41" s="10" t="s">
        <v>2013</v>
      </c>
      <c r="E41" s="10" t="e">
        <f>VLOOKUP(B41,'[1]Recensement petits visuels'!$A:$C,3,0)</f>
        <v>#N/A</v>
      </c>
      <c r="F41" s="10"/>
      <c r="G41" s="29" t="e">
        <f t="shared" si="0"/>
        <v>#N/A</v>
      </c>
    </row>
    <row r="42" spans="1:7" x14ac:dyDescent="0.35">
      <c r="A42" s="10">
        <v>41</v>
      </c>
      <c r="B42" s="10" t="s">
        <v>2062</v>
      </c>
      <c r="C42" s="10">
        <v>3</v>
      </c>
      <c r="D42" s="10" t="s">
        <v>2013</v>
      </c>
      <c r="E42" s="10" t="e">
        <f>VLOOKUP(B42,'[1]Recensement petits visuels'!$A:$C,3,0)</f>
        <v>#N/A</v>
      </c>
      <c r="F42" s="10"/>
      <c r="G42" s="29" t="e">
        <f t="shared" si="0"/>
        <v>#N/A</v>
      </c>
    </row>
    <row r="43" spans="1:7" x14ac:dyDescent="0.35">
      <c r="A43" s="10">
        <v>42</v>
      </c>
      <c r="B43" s="10" t="s">
        <v>2063</v>
      </c>
      <c r="C43" s="10">
        <v>3</v>
      </c>
      <c r="D43" s="10" t="s">
        <v>2013</v>
      </c>
      <c r="E43" s="10" t="e">
        <f>VLOOKUP(B43,'[1]Recensement petits visuels'!$A:$C,3,0)</f>
        <v>#N/A</v>
      </c>
      <c r="F43" s="10"/>
      <c r="G43" s="29" t="e">
        <f t="shared" si="0"/>
        <v>#N/A</v>
      </c>
    </row>
    <row r="44" spans="1:7" x14ac:dyDescent="0.35">
      <c r="A44" s="10">
        <v>43</v>
      </c>
      <c r="B44" s="10" t="s">
        <v>2064</v>
      </c>
      <c r="C44" s="10">
        <v>3</v>
      </c>
      <c r="D44" s="10" t="s">
        <v>2013</v>
      </c>
      <c r="E44" s="10" t="e">
        <f>VLOOKUP(B44,'[1]Recensement petits visuels'!$A:$C,3,0)</f>
        <v>#N/A</v>
      </c>
      <c r="F44" s="10"/>
      <c r="G44" s="29" t="e">
        <f t="shared" si="0"/>
        <v>#N/A</v>
      </c>
    </row>
    <row r="45" spans="1:7" x14ac:dyDescent="0.35">
      <c r="A45" s="10">
        <v>44</v>
      </c>
      <c r="B45" s="10" t="s">
        <v>2065</v>
      </c>
      <c r="C45" s="10">
        <v>3</v>
      </c>
      <c r="D45" s="10" t="s">
        <v>2013</v>
      </c>
      <c r="E45" s="10" t="e">
        <f>VLOOKUP(B45,'[1]Recensement petits visuels'!$A:$C,3,0)</f>
        <v>#N/A</v>
      </c>
      <c r="F45" s="10"/>
      <c r="G45" s="29" t="e">
        <f t="shared" si="0"/>
        <v>#N/A</v>
      </c>
    </row>
    <row r="46" spans="1:7" x14ac:dyDescent="0.35">
      <c r="A46" s="10">
        <v>45</v>
      </c>
      <c r="B46" s="10" t="s">
        <v>2066</v>
      </c>
      <c r="C46" s="10">
        <v>3</v>
      </c>
      <c r="D46" s="10" t="s">
        <v>2013</v>
      </c>
      <c r="E46" s="10" t="e">
        <f>VLOOKUP(B46,'[1]Recensement petits visuels'!$A:$C,3,0)</f>
        <v>#N/A</v>
      </c>
      <c r="F46" s="10"/>
      <c r="G46" s="29" t="e">
        <f t="shared" si="0"/>
        <v>#N/A</v>
      </c>
    </row>
    <row r="47" spans="1:7" x14ac:dyDescent="0.35">
      <c r="A47" s="10">
        <v>46</v>
      </c>
      <c r="B47" s="10" t="s">
        <v>2067</v>
      </c>
      <c r="C47" s="10">
        <v>3</v>
      </c>
      <c r="D47" s="10" t="s">
        <v>2013</v>
      </c>
      <c r="E47" s="10" t="e">
        <f>VLOOKUP(B47,'[1]Recensement petits visuels'!$A:$C,3,0)</f>
        <v>#N/A</v>
      </c>
      <c r="F47" s="10"/>
      <c r="G47" s="29" t="e">
        <f t="shared" si="0"/>
        <v>#N/A</v>
      </c>
    </row>
    <row r="48" spans="1:7" x14ac:dyDescent="0.35">
      <c r="A48" s="10">
        <v>47</v>
      </c>
      <c r="B48" s="10" t="s">
        <v>2068</v>
      </c>
      <c r="C48" s="10">
        <v>3</v>
      </c>
      <c r="D48" s="10" t="s">
        <v>2013</v>
      </c>
      <c r="E48" s="10" t="e">
        <f>VLOOKUP(B48,'[1]Recensement petits visuels'!$A:$C,3,0)</f>
        <v>#N/A</v>
      </c>
      <c r="F48" s="10"/>
      <c r="G48" s="29" t="e">
        <f t="shared" si="0"/>
        <v>#N/A</v>
      </c>
    </row>
    <row r="49" spans="1:7" x14ac:dyDescent="0.35">
      <c r="A49" s="10">
        <v>48</v>
      </c>
      <c r="B49" s="10" t="s">
        <v>2069</v>
      </c>
      <c r="C49" s="10">
        <v>3</v>
      </c>
      <c r="D49" s="10" t="s">
        <v>2013</v>
      </c>
      <c r="E49" s="10" t="e">
        <f>VLOOKUP(B49,'[1]Recensement petits visuels'!$A:$C,3,0)</f>
        <v>#N/A</v>
      </c>
      <c r="F49" s="10"/>
      <c r="G49" s="29" t="e">
        <f t="shared" si="0"/>
        <v>#N/A</v>
      </c>
    </row>
    <row r="50" spans="1:7" x14ac:dyDescent="0.35">
      <c r="A50" s="10">
        <v>49</v>
      </c>
      <c r="B50" s="10" t="s">
        <v>2070</v>
      </c>
      <c r="C50" s="10">
        <v>3</v>
      </c>
      <c r="D50" s="10" t="s">
        <v>2013</v>
      </c>
      <c r="E50" s="10" t="e">
        <f>VLOOKUP(B50,'[1]Recensement petits visuels'!$A:$C,3,0)</f>
        <v>#N/A</v>
      </c>
      <c r="F50" s="10"/>
      <c r="G50" s="29" t="e">
        <f t="shared" si="0"/>
        <v>#N/A</v>
      </c>
    </row>
    <row r="51" spans="1:7" x14ac:dyDescent="0.35">
      <c r="A51" s="10">
        <v>50</v>
      </c>
      <c r="B51" s="10" t="s">
        <v>2071</v>
      </c>
      <c r="C51" s="10">
        <v>3</v>
      </c>
      <c r="D51" s="10" t="s">
        <v>2013</v>
      </c>
      <c r="E51" s="10" t="e">
        <f>VLOOKUP(B51,'[1]Recensement petits visuels'!$A:$C,3,0)</f>
        <v>#N/A</v>
      </c>
      <c r="F51" s="10"/>
      <c r="G51" s="29" t="e">
        <f t="shared" si="0"/>
        <v>#N/A</v>
      </c>
    </row>
    <row r="52" spans="1:7" x14ac:dyDescent="0.35">
      <c r="A52" s="10">
        <v>51</v>
      </c>
      <c r="B52" s="10" t="s">
        <v>2072</v>
      </c>
      <c r="C52" s="10">
        <v>4</v>
      </c>
      <c r="D52" s="10" t="s">
        <v>2014</v>
      </c>
      <c r="E52" s="10" t="e">
        <f>VLOOKUP(B52,'[1]Recensement petits visuels'!$A:$C,3,0)</f>
        <v>#N/A</v>
      </c>
      <c r="F52" s="10"/>
      <c r="G52" s="29" t="e">
        <f t="shared" si="0"/>
        <v>#N/A</v>
      </c>
    </row>
    <row r="53" spans="1:7" x14ac:dyDescent="0.35">
      <c r="A53" s="10">
        <v>52</v>
      </c>
      <c r="B53" s="10" t="s">
        <v>2073</v>
      </c>
      <c r="C53" s="10">
        <v>4</v>
      </c>
      <c r="D53" s="10" t="s">
        <v>2014</v>
      </c>
      <c r="E53" s="10" t="e">
        <f>VLOOKUP(B53,'[1]Recensement petits visuels'!$A:$C,3,0)</f>
        <v>#N/A</v>
      </c>
      <c r="F53" s="10"/>
      <c r="G53" s="29" t="e">
        <f t="shared" si="0"/>
        <v>#N/A</v>
      </c>
    </row>
    <row r="54" spans="1:7" x14ac:dyDescent="0.35">
      <c r="A54" s="10">
        <v>53</v>
      </c>
      <c r="B54" s="10" t="s">
        <v>2074</v>
      </c>
      <c r="C54" s="10">
        <v>4</v>
      </c>
      <c r="D54" s="10" t="s">
        <v>2014</v>
      </c>
      <c r="E54" s="10" t="e">
        <f>VLOOKUP(B54,'[1]Recensement petits visuels'!$A:$C,3,0)</f>
        <v>#N/A</v>
      </c>
      <c r="F54" s="10"/>
      <c r="G54" s="29" t="e">
        <f t="shared" si="0"/>
        <v>#N/A</v>
      </c>
    </row>
    <row r="55" spans="1:7" x14ac:dyDescent="0.35">
      <c r="A55" s="10">
        <v>54</v>
      </c>
      <c r="B55" s="10" t="s">
        <v>2075</v>
      </c>
      <c r="C55" s="10">
        <v>4</v>
      </c>
      <c r="D55" s="10" t="s">
        <v>2014</v>
      </c>
      <c r="E55" s="10" t="e">
        <f>VLOOKUP(B55,'[1]Recensement petits visuels'!$A:$C,3,0)</f>
        <v>#N/A</v>
      </c>
      <c r="F55" s="10"/>
      <c r="G55" s="29" t="e">
        <f t="shared" si="0"/>
        <v>#N/A</v>
      </c>
    </row>
    <row r="56" spans="1:7" x14ac:dyDescent="0.35">
      <c r="A56" s="10">
        <v>55</v>
      </c>
      <c r="B56" s="10" t="s">
        <v>2076</v>
      </c>
      <c r="C56" s="10">
        <v>4</v>
      </c>
      <c r="D56" s="10" t="s">
        <v>2014</v>
      </c>
      <c r="E56" s="10" t="e">
        <f>VLOOKUP(B56,'[1]Recensement petits visuels'!$A:$C,3,0)</f>
        <v>#N/A</v>
      </c>
      <c r="F56" s="10"/>
      <c r="G56" s="29" t="e">
        <f t="shared" si="0"/>
        <v>#N/A</v>
      </c>
    </row>
    <row r="57" spans="1:7" x14ac:dyDescent="0.35">
      <c r="A57" s="10">
        <v>56</v>
      </c>
      <c r="B57" s="10" t="s">
        <v>2077</v>
      </c>
      <c r="C57" s="10">
        <v>4</v>
      </c>
      <c r="D57" s="10" t="s">
        <v>2014</v>
      </c>
      <c r="E57" s="10" t="e">
        <f>VLOOKUP(B57,'[1]Recensement petits visuels'!$A:$C,3,0)</f>
        <v>#N/A</v>
      </c>
      <c r="F57" s="10"/>
      <c r="G57" s="29" t="e">
        <f t="shared" si="0"/>
        <v>#N/A</v>
      </c>
    </row>
    <row r="58" spans="1:7" x14ac:dyDescent="0.35">
      <c r="A58" s="10">
        <v>57</v>
      </c>
      <c r="B58" s="10" t="s">
        <v>2078</v>
      </c>
      <c r="C58" s="10">
        <v>4</v>
      </c>
      <c r="D58" s="10" t="s">
        <v>2014</v>
      </c>
      <c r="E58" s="10" t="e">
        <f>VLOOKUP(B58,'[1]Recensement petits visuels'!$A:$C,3,0)</f>
        <v>#N/A</v>
      </c>
      <c r="F58" s="10"/>
      <c r="G58" s="29" t="e">
        <f t="shared" si="0"/>
        <v>#N/A</v>
      </c>
    </row>
    <row r="59" spans="1:7" x14ac:dyDescent="0.35">
      <c r="A59" s="10">
        <v>58</v>
      </c>
      <c r="B59" s="10" t="s">
        <v>2079</v>
      </c>
      <c r="C59" s="10">
        <v>4</v>
      </c>
      <c r="D59" s="10" t="s">
        <v>2014</v>
      </c>
      <c r="E59" s="10" t="e">
        <f>VLOOKUP(B59,'[1]Recensement petits visuels'!$A:$C,3,0)</f>
        <v>#N/A</v>
      </c>
      <c r="F59" s="10"/>
      <c r="G59" s="29" t="e">
        <f t="shared" si="0"/>
        <v>#N/A</v>
      </c>
    </row>
    <row r="60" spans="1:7" x14ac:dyDescent="0.35">
      <c r="A60" s="10">
        <v>59</v>
      </c>
      <c r="B60" s="10" t="s">
        <v>2080</v>
      </c>
      <c r="C60" s="10">
        <v>4</v>
      </c>
      <c r="D60" s="10" t="s">
        <v>2014</v>
      </c>
      <c r="E60" s="10" t="e">
        <f>VLOOKUP(B60,'[1]Recensement petits visuels'!$A:$C,3,0)</f>
        <v>#N/A</v>
      </c>
      <c r="F60" s="10"/>
      <c r="G60" s="29" t="e">
        <f t="shared" si="0"/>
        <v>#N/A</v>
      </c>
    </row>
    <row r="61" spans="1:7" x14ac:dyDescent="0.35">
      <c r="A61" s="10">
        <v>60</v>
      </c>
      <c r="B61" s="10" t="s">
        <v>2081</v>
      </c>
      <c r="C61" s="10">
        <v>4</v>
      </c>
      <c r="D61" s="10" t="s">
        <v>2014</v>
      </c>
      <c r="E61" s="10" t="e">
        <f>VLOOKUP(B61,'[1]Recensement petits visuels'!$A:$C,3,0)</f>
        <v>#N/A</v>
      </c>
      <c r="F61" s="10"/>
      <c r="G61" s="29" t="e">
        <f t="shared" si="0"/>
        <v>#N/A</v>
      </c>
    </row>
    <row r="62" spans="1:7" x14ac:dyDescent="0.35">
      <c r="A62" s="10">
        <v>61</v>
      </c>
      <c r="B62" s="10" t="s">
        <v>2082</v>
      </c>
      <c r="C62" s="10">
        <v>4</v>
      </c>
      <c r="D62" s="10" t="s">
        <v>2014</v>
      </c>
      <c r="E62" s="10" t="e">
        <f>VLOOKUP(B62,'[1]Recensement petits visuels'!$A:$C,3,0)</f>
        <v>#N/A</v>
      </c>
      <c r="F62" s="10"/>
      <c r="G62" s="29" t="e">
        <f t="shared" si="0"/>
        <v>#N/A</v>
      </c>
    </row>
    <row r="63" spans="1:7" x14ac:dyDescent="0.35">
      <c r="A63" s="10">
        <v>62</v>
      </c>
      <c r="B63" s="10" t="s">
        <v>2083</v>
      </c>
      <c r="C63" s="10">
        <v>4</v>
      </c>
      <c r="D63" s="10" t="s">
        <v>2014</v>
      </c>
      <c r="E63" s="10" t="e">
        <f>VLOOKUP(B63,'[1]Recensement petits visuels'!$A:$C,3,0)</f>
        <v>#N/A</v>
      </c>
      <c r="F63" s="10"/>
      <c r="G63" s="29" t="e">
        <f t="shared" si="0"/>
        <v>#N/A</v>
      </c>
    </row>
    <row r="64" spans="1:7" x14ac:dyDescent="0.35">
      <c r="A64" s="10">
        <v>63</v>
      </c>
      <c r="B64" s="10" t="s">
        <v>2084</v>
      </c>
      <c r="C64" s="10">
        <v>4</v>
      </c>
      <c r="D64" s="10" t="s">
        <v>2014</v>
      </c>
      <c r="E64" s="10" t="e">
        <f>VLOOKUP(B64,'[1]Recensement petits visuels'!$A:$C,3,0)</f>
        <v>#N/A</v>
      </c>
      <c r="F64" s="10"/>
      <c r="G64" s="29" t="e">
        <f t="shared" si="0"/>
        <v>#N/A</v>
      </c>
    </row>
    <row r="65" spans="1:7" x14ac:dyDescent="0.35">
      <c r="A65" s="10">
        <v>64</v>
      </c>
      <c r="B65" s="10" t="s">
        <v>2085</v>
      </c>
      <c r="C65" s="10">
        <v>4</v>
      </c>
      <c r="D65" s="10" t="s">
        <v>2014</v>
      </c>
      <c r="E65" s="10" t="e">
        <f>VLOOKUP(B65,'[1]Recensement petits visuels'!$A:$C,3,0)</f>
        <v>#N/A</v>
      </c>
      <c r="F65" s="10"/>
      <c r="G65" s="29" t="e">
        <f t="shared" si="0"/>
        <v>#N/A</v>
      </c>
    </row>
    <row r="66" spans="1:7" x14ac:dyDescent="0.35">
      <c r="A66" s="10">
        <v>65</v>
      </c>
      <c r="B66" s="10" t="s">
        <v>2086</v>
      </c>
      <c r="C66" s="10">
        <v>4</v>
      </c>
      <c r="D66" s="10" t="s">
        <v>2014</v>
      </c>
      <c r="E66" s="10" t="e">
        <f>VLOOKUP(B66,'[1]Recensement petits visuels'!$A:$C,3,0)</f>
        <v>#N/A</v>
      </c>
      <c r="F66" s="10"/>
      <c r="G66" s="29" t="e">
        <f t="shared" ref="G66:G129" si="1">CONCATENATE("INSERT INTO `Visuels` VALUES (",A66,", `",B66,"`, ",C66,", `",E66,"`",", `",F66,"`);")</f>
        <v>#N/A</v>
      </c>
    </row>
    <row r="67" spans="1:7" x14ac:dyDescent="0.35">
      <c r="A67" s="10">
        <v>66</v>
      </c>
      <c r="B67" s="10" t="s">
        <v>2087</v>
      </c>
      <c r="C67" s="10">
        <v>4</v>
      </c>
      <c r="D67" s="10" t="s">
        <v>2014</v>
      </c>
      <c r="E67" s="10" t="e">
        <f>VLOOKUP(B67,'[1]Recensement petits visuels'!$A:$C,3,0)</f>
        <v>#N/A</v>
      </c>
      <c r="F67" s="10"/>
      <c r="G67" s="29" t="e">
        <f t="shared" si="1"/>
        <v>#N/A</v>
      </c>
    </row>
    <row r="68" spans="1:7" x14ac:dyDescent="0.35">
      <c r="A68" s="10">
        <v>67</v>
      </c>
      <c r="B68" s="10" t="s">
        <v>2088</v>
      </c>
      <c r="C68" s="10">
        <v>4</v>
      </c>
      <c r="D68" s="10" t="s">
        <v>2014</v>
      </c>
      <c r="E68" s="10" t="e">
        <f>VLOOKUP(B68,'[1]Recensement petits visuels'!$A:$C,3,0)</f>
        <v>#N/A</v>
      </c>
      <c r="F68" s="10"/>
      <c r="G68" s="29" t="e">
        <f t="shared" si="1"/>
        <v>#N/A</v>
      </c>
    </row>
    <row r="69" spans="1:7" x14ac:dyDescent="0.35">
      <c r="A69" s="10">
        <v>68</v>
      </c>
      <c r="B69" s="10" t="s">
        <v>2089</v>
      </c>
      <c r="C69" s="10">
        <v>4</v>
      </c>
      <c r="D69" s="10" t="s">
        <v>2014</v>
      </c>
      <c r="E69" s="10" t="e">
        <f>VLOOKUP(B69,'[1]Recensement petits visuels'!$A:$C,3,0)</f>
        <v>#N/A</v>
      </c>
      <c r="F69" s="10"/>
      <c r="G69" s="29" t="e">
        <f t="shared" si="1"/>
        <v>#N/A</v>
      </c>
    </row>
    <row r="70" spans="1:7" x14ac:dyDescent="0.35">
      <c r="A70" s="10">
        <v>69</v>
      </c>
      <c r="B70" s="10" t="s">
        <v>2090</v>
      </c>
      <c r="C70" s="10">
        <v>4</v>
      </c>
      <c r="D70" s="10" t="s">
        <v>2014</v>
      </c>
      <c r="E70" s="10" t="e">
        <f>VLOOKUP(B70,'[1]Recensement petits visuels'!$A:$C,3,0)</f>
        <v>#N/A</v>
      </c>
      <c r="F70" s="10"/>
      <c r="G70" s="29" t="e">
        <f t="shared" si="1"/>
        <v>#N/A</v>
      </c>
    </row>
    <row r="71" spans="1:7" x14ac:dyDescent="0.35">
      <c r="A71" s="10">
        <v>70</v>
      </c>
      <c r="B71" s="10" t="s">
        <v>2091</v>
      </c>
      <c r="C71" s="10">
        <v>4</v>
      </c>
      <c r="D71" s="10" t="s">
        <v>2014</v>
      </c>
      <c r="E71" s="10" t="e">
        <f>VLOOKUP(B71,'[1]Recensement petits visuels'!$A:$C,3,0)</f>
        <v>#N/A</v>
      </c>
      <c r="F71" s="10"/>
      <c r="G71" s="29" t="e">
        <f t="shared" si="1"/>
        <v>#N/A</v>
      </c>
    </row>
    <row r="72" spans="1:7" x14ac:dyDescent="0.35">
      <c r="A72" s="10">
        <v>71</v>
      </c>
      <c r="B72" s="10" t="s">
        <v>2092</v>
      </c>
      <c r="C72" s="10">
        <v>4</v>
      </c>
      <c r="D72" s="10" t="s">
        <v>2014</v>
      </c>
      <c r="E72" s="10" t="e">
        <f>VLOOKUP(B72,'[1]Recensement petits visuels'!$A:$C,3,0)</f>
        <v>#N/A</v>
      </c>
      <c r="F72" s="10"/>
      <c r="G72" s="29" t="e">
        <f t="shared" si="1"/>
        <v>#N/A</v>
      </c>
    </row>
    <row r="73" spans="1:7" x14ac:dyDescent="0.35">
      <c r="A73" s="10">
        <v>72</v>
      </c>
      <c r="B73" s="10" t="s">
        <v>2093</v>
      </c>
      <c r="C73" s="10">
        <v>4</v>
      </c>
      <c r="D73" s="10" t="s">
        <v>2014</v>
      </c>
      <c r="E73" s="10" t="e">
        <f>VLOOKUP(B73,'[1]Recensement petits visuels'!$A:$C,3,0)</f>
        <v>#N/A</v>
      </c>
      <c r="F73" s="10"/>
      <c r="G73" s="29" t="e">
        <f t="shared" si="1"/>
        <v>#N/A</v>
      </c>
    </row>
    <row r="74" spans="1:7" x14ac:dyDescent="0.35">
      <c r="A74" s="10">
        <v>73</v>
      </c>
      <c r="B74" s="10" t="s">
        <v>2094</v>
      </c>
      <c r="C74" s="10">
        <v>4</v>
      </c>
      <c r="D74" s="10" t="s">
        <v>2014</v>
      </c>
      <c r="E74" s="10" t="e">
        <f>VLOOKUP(B74,'[1]Recensement petits visuels'!$A:$C,3,0)</f>
        <v>#N/A</v>
      </c>
      <c r="F74" s="10"/>
      <c r="G74" s="29" t="e">
        <f t="shared" si="1"/>
        <v>#N/A</v>
      </c>
    </row>
    <row r="75" spans="1:7" x14ac:dyDescent="0.35">
      <c r="A75" s="10">
        <v>74</v>
      </c>
      <c r="B75" s="10" t="s">
        <v>2095</v>
      </c>
      <c r="C75" s="10">
        <v>4</v>
      </c>
      <c r="D75" s="10" t="s">
        <v>2014</v>
      </c>
      <c r="E75" s="10" t="e">
        <f>VLOOKUP(B75,'[1]Recensement petits visuels'!$A:$C,3,0)</f>
        <v>#N/A</v>
      </c>
      <c r="F75" s="10"/>
      <c r="G75" s="29" t="e">
        <f t="shared" si="1"/>
        <v>#N/A</v>
      </c>
    </row>
    <row r="76" spans="1:7" x14ac:dyDescent="0.35">
      <c r="A76" s="10">
        <v>75</v>
      </c>
      <c r="B76" s="10" t="s">
        <v>2096</v>
      </c>
      <c r="C76" s="10">
        <v>4</v>
      </c>
      <c r="D76" s="10" t="s">
        <v>2014</v>
      </c>
      <c r="E76" s="10" t="e">
        <f>VLOOKUP(B76,'[1]Recensement petits visuels'!$A:$C,3,0)</f>
        <v>#N/A</v>
      </c>
      <c r="F76" s="10"/>
      <c r="G76" s="29" t="e">
        <f t="shared" si="1"/>
        <v>#N/A</v>
      </c>
    </row>
    <row r="77" spans="1:7" x14ac:dyDescent="0.35">
      <c r="A77" s="10">
        <v>76</v>
      </c>
      <c r="B77" s="10" t="s">
        <v>2097</v>
      </c>
      <c r="C77" s="10">
        <v>4</v>
      </c>
      <c r="D77" s="10" t="s">
        <v>2014</v>
      </c>
      <c r="E77" s="10" t="e">
        <f>VLOOKUP(B77,'[1]Recensement petits visuels'!$A:$C,3,0)</f>
        <v>#N/A</v>
      </c>
      <c r="F77" s="10"/>
      <c r="G77" s="29" t="e">
        <f t="shared" si="1"/>
        <v>#N/A</v>
      </c>
    </row>
    <row r="78" spans="1:7" x14ac:dyDescent="0.35">
      <c r="A78" s="10">
        <v>77</v>
      </c>
      <c r="B78" s="10" t="s">
        <v>2098</v>
      </c>
      <c r="C78" s="10">
        <v>4</v>
      </c>
      <c r="D78" s="10" t="s">
        <v>2014</v>
      </c>
      <c r="E78" s="10" t="e">
        <f>VLOOKUP(B78,'[1]Recensement petits visuels'!$A:$C,3,0)</f>
        <v>#N/A</v>
      </c>
      <c r="F78" s="10"/>
      <c r="G78" s="29" t="e">
        <f t="shared" si="1"/>
        <v>#N/A</v>
      </c>
    </row>
    <row r="79" spans="1:7" x14ac:dyDescent="0.35">
      <c r="A79" s="10">
        <v>78</v>
      </c>
      <c r="B79" s="10" t="s">
        <v>2099</v>
      </c>
      <c r="C79" s="10">
        <v>4</v>
      </c>
      <c r="D79" s="10" t="s">
        <v>2014</v>
      </c>
      <c r="E79" s="10" t="e">
        <f>VLOOKUP(B79,'[1]Recensement petits visuels'!$A:$C,3,0)</f>
        <v>#N/A</v>
      </c>
      <c r="F79" s="10"/>
      <c r="G79" s="29" t="e">
        <f t="shared" si="1"/>
        <v>#N/A</v>
      </c>
    </row>
    <row r="80" spans="1:7" x14ac:dyDescent="0.35">
      <c r="A80" s="10">
        <v>79</v>
      </c>
      <c r="B80" s="10" t="s">
        <v>2100</v>
      </c>
      <c r="C80" s="10">
        <v>4</v>
      </c>
      <c r="D80" s="10" t="s">
        <v>2014</v>
      </c>
      <c r="E80" s="10" t="e">
        <f>VLOOKUP(B80,'[1]Recensement petits visuels'!$A:$C,3,0)</f>
        <v>#N/A</v>
      </c>
      <c r="F80" s="10"/>
      <c r="G80" s="29" t="e">
        <f t="shared" si="1"/>
        <v>#N/A</v>
      </c>
    </row>
    <row r="81" spans="1:7" x14ac:dyDescent="0.35">
      <c r="A81" s="10">
        <v>80</v>
      </c>
      <c r="B81" s="10" t="s">
        <v>2101</v>
      </c>
      <c r="C81" s="10">
        <v>5</v>
      </c>
      <c r="D81" s="10" t="s">
        <v>2015</v>
      </c>
      <c r="E81" s="10" t="e">
        <f>VLOOKUP(B81,'[1]Recensement petits visuels'!$A:$C,3,0)</f>
        <v>#N/A</v>
      </c>
      <c r="F81" s="10"/>
      <c r="G81" s="29" t="e">
        <f t="shared" si="1"/>
        <v>#N/A</v>
      </c>
    </row>
    <row r="82" spans="1:7" x14ac:dyDescent="0.35">
      <c r="A82" s="10">
        <v>81</v>
      </c>
      <c r="B82" s="10" t="s">
        <v>2102</v>
      </c>
      <c r="C82" s="10">
        <v>5</v>
      </c>
      <c r="D82" s="10" t="s">
        <v>2015</v>
      </c>
      <c r="E82" s="10" t="e">
        <f>VLOOKUP(B82,'[1]Recensement petits visuels'!$A:$C,3,0)</f>
        <v>#N/A</v>
      </c>
      <c r="F82" s="10"/>
      <c r="G82" s="29" t="e">
        <f t="shared" si="1"/>
        <v>#N/A</v>
      </c>
    </row>
    <row r="83" spans="1:7" x14ac:dyDescent="0.35">
      <c r="A83" s="10">
        <v>82</v>
      </c>
      <c r="B83" s="10" t="s">
        <v>2103</v>
      </c>
      <c r="C83" s="10">
        <v>5</v>
      </c>
      <c r="D83" s="10" t="s">
        <v>2015</v>
      </c>
      <c r="E83" s="10" t="e">
        <f>VLOOKUP(B83,'[1]Recensement petits visuels'!$A:$C,3,0)</f>
        <v>#N/A</v>
      </c>
      <c r="F83" s="10"/>
      <c r="G83" s="29" t="e">
        <f t="shared" si="1"/>
        <v>#N/A</v>
      </c>
    </row>
    <row r="84" spans="1:7" x14ac:dyDescent="0.35">
      <c r="A84" s="10">
        <v>83</v>
      </c>
      <c r="B84" s="10" t="s">
        <v>2104</v>
      </c>
      <c r="C84" s="10">
        <v>5</v>
      </c>
      <c r="D84" s="10" t="s">
        <v>2015</v>
      </c>
      <c r="E84" s="10" t="e">
        <f>VLOOKUP(B84,'[1]Recensement petits visuels'!$A:$C,3,0)</f>
        <v>#N/A</v>
      </c>
      <c r="F84" s="10"/>
      <c r="G84" s="29" t="e">
        <f t="shared" si="1"/>
        <v>#N/A</v>
      </c>
    </row>
    <row r="85" spans="1:7" x14ac:dyDescent="0.35">
      <c r="A85" s="10">
        <v>84</v>
      </c>
      <c r="B85" s="10" t="s">
        <v>2105</v>
      </c>
      <c r="C85" s="10">
        <v>5</v>
      </c>
      <c r="D85" s="10" t="s">
        <v>2015</v>
      </c>
      <c r="E85" s="10" t="e">
        <f>VLOOKUP(B85,'[1]Recensement petits visuels'!$A:$C,3,0)</f>
        <v>#N/A</v>
      </c>
      <c r="F85" s="10"/>
      <c r="G85" s="29" t="e">
        <f t="shared" si="1"/>
        <v>#N/A</v>
      </c>
    </row>
    <row r="86" spans="1:7" x14ac:dyDescent="0.35">
      <c r="A86" s="10">
        <v>85</v>
      </c>
      <c r="B86" s="10" t="s">
        <v>2106</v>
      </c>
      <c r="C86" s="10">
        <v>5</v>
      </c>
      <c r="D86" s="10" t="s">
        <v>2015</v>
      </c>
      <c r="E86" s="10" t="e">
        <f>VLOOKUP(B86,'[1]Recensement petits visuels'!$A:$C,3,0)</f>
        <v>#N/A</v>
      </c>
      <c r="F86" s="10"/>
      <c r="G86" s="29" t="e">
        <f t="shared" si="1"/>
        <v>#N/A</v>
      </c>
    </row>
    <row r="87" spans="1:7" x14ac:dyDescent="0.35">
      <c r="A87" s="10">
        <v>86</v>
      </c>
      <c r="B87" s="10" t="s">
        <v>2107</v>
      </c>
      <c r="C87" s="10">
        <v>5</v>
      </c>
      <c r="D87" s="10" t="s">
        <v>2015</v>
      </c>
      <c r="E87" s="10" t="e">
        <f>VLOOKUP(B87,'[1]Recensement petits visuels'!$A:$C,3,0)</f>
        <v>#N/A</v>
      </c>
      <c r="F87" s="10"/>
      <c r="G87" s="29" t="e">
        <f t="shared" si="1"/>
        <v>#N/A</v>
      </c>
    </row>
    <row r="88" spans="1:7" x14ac:dyDescent="0.35">
      <c r="A88" s="10">
        <v>87</v>
      </c>
      <c r="B88" s="10" t="s">
        <v>2108</v>
      </c>
      <c r="C88" s="10">
        <v>5</v>
      </c>
      <c r="D88" s="10" t="s">
        <v>2015</v>
      </c>
      <c r="E88" s="10" t="e">
        <f>VLOOKUP(B88,'[1]Recensement petits visuels'!$A:$C,3,0)</f>
        <v>#N/A</v>
      </c>
      <c r="F88" s="10"/>
      <c r="G88" s="29" t="e">
        <f t="shared" si="1"/>
        <v>#N/A</v>
      </c>
    </row>
    <row r="89" spans="1:7" x14ac:dyDescent="0.35">
      <c r="A89" s="10">
        <v>88</v>
      </c>
      <c r="B89" s="10" t="s">
        <v>2109</v>
      </c>
      <c r="C89" s="10">
        <v>5</v>
      </c>
      <c r="D89" s="10" t="s">
        <v>2015</v>
      </c>
      <c r="E89" s="10" t="e">
        <f>VLOOKUP(B89,'[1]Recensement petits visuels'!$A:$C,3,0)</f>
        <v>#N/A</v>
      </c>
      <c r="F89" s="10"/>
      <c r="G89" s="29" t="e">
        <f t="shared" si="1"/>
        <v>#N/A</v>
      </c>
    </row>
    <row r="90" spans="1:7" x14ac:dyDescent="0.35">
      <c r="A90" s="10">
        <v>89</v>
      </c>
      <c r="B90" s="10" t="s">
        <v>2110</v>
      </c>
      <c r="C90" s="10">
        <v>5</v>
      </c>
      <c r="D90" s="10" t="s">
        <v>2015</v>
      </c>
      <c r="E90" s="10" t="e">
        <f>VLOOKUP(B90,'[1]Recensement petits visuels'!$A:$C,3,0)</f>
        <v>#N/A</v>
      </c>
      <c r="F90" s="10"/>
      <c r="G90" s="29" t="e">
        <f t="shared" si="1"/>
        <v>#N/A</v>
      </c>
    </row>
    <row r="91" spans="1:7" x14ac:dyDescent="0.35">
      <c r="A91" s="10">
        <v>90</v>
      </c>
      <c r="B91" s="10" t="s">
        <v>2111</v>
      </c>
      <c r="C91" s="10">
        <v>5</v>
      </c>
      <c r="D91" s="10" t="s">
        <v>2015</v>
      </c>
      <c r="E91" s="10" t="e">
        <f>VLOOKUP(B91,'[1]Recensement petits visuels'!$A:$C,3,0)</f>
        <v>#N/A</v>
      </c>
      <c r="F91" s="10"/>
      <c r="G91" s="29" t="e">
        <f t="shared" si="1"/>
        <v>#N/A</v>
      </c>
    </row>
    <row r="92" spans="1:7" x14ac:dyDescent="0.35">
      <c r="A92" s="10">
        <v>91</v>
      </c>
      <c r="B92" s="10" t="s">
        <v>1368</v>
      </c>
      <c r="C92" s="10">
        <v>5</v>
      </c>
      <c r="D92" s="10" t="s">
        <v>2015</v>
      </c>
      <c r="E92" s="10" t="e">
        <f>VLOOKUP(B92,'[1]Recensement petits visuels'!$A:$C,3,0)</f>
        <v>#N/A</v>
      </c>
      <c r="F92" s="10"/>
      <c r="G92" s="29" t="e">
        <f t="shared" si="1"/>
        <v>#N/A</v>
      </c>
    </row>
    <row r="93" spans="1:7" x14ac:dyDescent="0.35">
      <c r="A93" s="10">
        <v>92</v>
      </c>
      <c r="B93" s="10" t="s">
        <v>2112</v>
      </c>
      <c r="C93" s="10">
        <v>5</v>
      </c>
      <c r="D93" s="10" t="s">
        <v>2015</v>
      </c>
      <c r="E93" s="10" t="e">
        <f>VLOOKUP(B93,'[1]Recensement petits visuels'!$A:$C,3,0)</f>
        <v>#N/A</v>
      </c>
      <c r="F93" s="10"/>
      <c r="G93" s="29" t="e">
        <f t="shared" si="1"/>
        <v>#N/A</v>
      </c>
    </row>
    <row r="94" spans="1:7" x14ac:dyDescent="0.35">
      <c r="A94" s="10">
        <v>93</v>
      </c>
      <c r="B94" s="10" t="s">
        <v>2113</v>
      </c>
      <c r="C94" s="10">
        <v>5</v>
      </c>
      <c r="D94" s="10" t="s">
        <v>2015</v>
      </c>
      <c r="E94" s="10" t="e">
        <f>VLOOKUP(B94,'[1]Recensement petits visuels'!$A:$C,3,0)</f>
        <v>#N/A</v>
      </c>
      <c r="F94" s="10"/>
      <c r="G94" s="29" t="e">
        <f t="shared" si="1"/>
        <v>#N/A</v>
      </c>
    </row>
    <row r="95" spans="1:7" x14ac:dyDescent="0.35">
      <c r="A95" s="10">
        <v>94</v>
      </c>
      <c r="B95" s="10" t="s">
        <v>2114</v>
      </c>
      <c r="C95" s="10">
        <v>5</v>
      </c>
      <c r="D95" s="10" t="s">
        <v>2015</v>
      </c>
      <c r="E95" s="10" t="e">
        <f>VLOOKUP(B95,'[1]Recensement petits visuels'!$A:$C,3,0)</f>
        <v>#N/A</v>
      </c>
      <c r="F95" s="10"/>
      <c r="G95" s="29" t="e">
        <f t="shared" si="1"/>
        <v>#N/A</v>
      </c>
    </row>
    <row r="96" spans="1:7" x14ac:dyDescent="0.35">
      <c r="A96" s="10">
        <v>95</v>
      </c>
      <c r="B96" s="10" t="s">
        <v>2115</v>
      </c>
      <c r="C96" s="10">
        <v>5</v>
      </c>
      <c r="D96" s="10" t="s">
        <v>2015</v>
      </c>
      <c r="E96" s="10" t="e">
        <f>VLOOKUP(B96,'[1]Recensement petits visuels'!$A:$C,3,0)</f>
        <v>#N/A</v>
      </c>
      <c r="F96" s="10"/>
      <c r="G96" s="29" t="e">
        <f t="shared" si="1"/>
        <v>#N/A</v>
      </c>
    </row>
    <row r="97" spans="1:7" x14ac:dyDescent="0.35">
      <c r="A97" s="10">
        <v>96</v>
      </c>
      <c r="B97" s="10" t="s">
        <v>2116</v>
      </c>
      <c r="C97" s="10">
        <v>5</v>
      </c>
      <c r="D97" s="10" t="s">
        <v>2015</v>
      </c>
      <c r="E97" s="10" t="e">
        <f>VLOOKUP(B97,'[1]Recensement petits visuels'!$A:$C,3,0)</f>
        <v>#N/A</v>
      </c>
      <c r="F97" s="10"/>
      <c r="G97" s="29" t="e">
        <f t="shared" si="1"/>
        <v>#N/A</v>
      </c>
    </row>
    <row r="98" spans="1:7" x14ac:dyDescent="0.35">
      <c r="A98" s="10">
        <v>97</v>
      </c>
      <c r="B98" s="10" t="s">
        <v>2117</v>
      </c>
      <c r="C98" s="10">
        <v>5</v>
      </c>
      <c r="D98" s="10" t="s">
        <v>2015</v>
      </c>
      <c r="E98" s="10" t="e">
        <f>VLOOKUP(B98,'[1]Recensement petits visuels'!$A:$C,3,0)</f>
        <v>#N/A</v>
      </c>
      <c r="F98" s="10"/>
      <c r="G98" s="29" t="e">
        <f t="shared" si="1"/>
        <v>#N/A</v>
      </c>
    </row>
    <row r="99" spans="1:7" x14ac:dyDescent="0.35">
      <c r="A99" s="10">
        <v>98</v>
      </c>
      <c r="B99" s="10" t="s">
        <v>2118</v>
      </c>
      <c r="C99" s="10">
        <v>5</v>
      </c>
      <c r="D99" s="10" t="s">
        <v>2015</v>
      </c>
      <c r="E99" s="10" t="e">
        <f>VLOOKUP(B99,'[1]Recensement petits visuels'!$A:$C,3,0)</f>
        <v>#N/A</v>
      </c>
      <c r="F99" s="10"/>
      <c r="G99" s="29" t="e">
        <f t="shared" si="1"/>
        <v>#N/A</v>
      </c>
    </row>
    <row r="100" spans="1:7" x14ac:dyDescent="0.35">
      <c r="A100" s="10">
        <v>99</v>
      </c>
      <c r="B100" s="10" t="s">
        <v>2119</v>
      </c>
      <c r="C100" s="10">
        <v>5</v>
      </c>
      <c r="D100" s="10" t="s">
        <v>2015</v>
      </c>
      <c r="E100" s="10" t="e">
        <f>VLOOKUP(B100,'[1]Recensement petits visuels'!$A:$C,3,0)</f>
        <v>#N/A</v>
      </c>
      <c r="F100" s="10"/>
      <c r="G100" s="29" t="e">
        <f t="shared" si="1"/>
        <v>#N/A</v>
      </c>
    </row>
    <row r="101" spans="1:7" x14ac:dyDescent="0.35">
      <c r="A101" s="10">
        <v>100</v>
      </c>
      <c r="B101" s="10" t="s">
        <v>2120</v>
      </c>
      <c r="C101" s="10">
        <v>6</v>
      </c>
      <c r="D101" s="10" t="s">
        <v>2016</v>
      </c>
      <c r="E101" s="10" t="e">
        <f>VLOOKUP(B101,'[1]Recensement petits visuels'!$A:$C,3,0)</f>
        <v>#N/A</v>
      </c>
      <c r="F101" s="10"/>
      <c r="G101" s="29" t="e">
        <f t="shared" si="1"/>
        <v>#N/A</v>
      </c>
    </row>
    <row r="102" spans="1:7" x14ac:dyDescent="0.35">
      <c r="A102" s="10">
        <v>101</v>
      </c>
      <c r="B102" s="10" t="s">
        <v>2121</v>
      </c>
      <c r="C102" s="10">
        <v>6</v>
      </c>
      <c r="D102" s="10" t="s">
        <v>2016</v>
      </c>
      <c r="E102" s="10" t="e">
        <f>VLOOKUP(B102,'[1]Recensement petits visuels'!$A:$C,3,0)</f>
        <v>#N/A</v>
      </c>
      <c r="F102" s="10"/>
      <c r="G102" s="29" t="e">
        <f t="shared" si="1"/>
        <v>#N/A</v>
      </c>
    </row>
    <row r="103" spans="1:7" x14ac:dyDescent="0.35">
      <c r="A103" s="10">
        <v>102</v>
      </c>
      <c r="B103" s="10" t="s">
        <v>2122</v>
      </c>
      <c r="C103" s="10">
        <v>6</v>
      </c>
      <c r="D103" s="10" t="s">
        <v>2016</v>
      </c>
      <c r="E103" s="10" t="e">
        <f>VLOOKUP(B103,'[1]Recensement petits visuels'!$A:$C,3,0)</f>
        <v>#N/A</v>
      </c>
      <c r="F103" s="10"/>
      <c r="G103" s="29" t="e">
        <f t="shared" si="1"/>
        <v>#N/A</v>
      </c>
    </row>
    <row r="104" spans="1:7" x14ac:dyDescent="0.35">
      <c r="A104" s="10">
        <v>103</v>
      </c>
      <c r="B104" s="10" t="s">
        <v>2123</v>
      </c>
      <c r="C104" s="10">
        <v>6</v>
      </c>
      <c r="D104" s="10" t="s">
        <v>2016</v>
      </c>
      <c r="E104" s="10" t="e">
        <f>VLOOKUP(B104,'[1]Recensement petits visuels'!$A:$C,3,0)</f>
        <v>#N/A</v>
      </c>
      <c r="F104" s="10"/>
      <c r="G104" s="29" t="e">
        <f t="shared" si="1"/>
        <v>#N/A</v>
      </c>
    </row>
    <row r="105" spans="1:7" x14ac:dyDescent="0.35">
      <c r="A105" s="10">
        <v>104</v>
      </c>
      <c r="B105" s="10" t="s">
        <v>2124</v>
      </c>
      <c r="C105" s="10">
        <v>6</v>
      </c>
      <c r="D105" s="10" t="s">
        <v>2016</v>
      </c>
      <c r="E105" s="10" t="e">
        <f>VLOOKUP(B105,'[1]Recensement petits visuels'!$A:$C,3,0)</f>
        <v>#N/A</v>
      </c>
      <c r="F105" s="10"/>
      <c r="G105" s="29" t="e">
        <f t="shared" si="1"/>
        <v>#N/A</v>
      </c>
    </row>
    <row r="106" spans="1:7" x14ac:dyDescent="0.35">
      <c r="A106" s="10">
        <v>105</v>
      </c>
      <c r="B106" s="10" t="s">
        <v>2125</v>
      </c>
      <c r="C106" s="10">
        <v>6</v>
      </c>
      <c r="D106" s="10" t="s">
        <v>2016</v>
      </c>
      <c r="E106" s="10" t="e">
        <f>VLOOKUP(B106,'[1]Recensement petits visuels'!$A:$C,3,0)</f>
        <v>#N/A</v>
      </c>
      <c r="F106" s="10"/>
      <c r="G106" s="29" t="e">
        <f t="shared" si="1"/>
        <v>#N/A</v>
      </c>
    </row>
    <row r="107" spans="1:7" x14ac:dyDescent="0.35">
      <c r="A107" s="10">
        <v>106</v>
      </c>
      <c r="B107" s="10" t="s">
        <v>2126</v>
      </c>
      <c r="C107" s="10">
        <v>6</v>
      </c>
      <c r="D107" s="10" t="s">
        <v>2016</v>
      </c>
      <c r="E107" s="10" t="e">
        <f>VLOOKUP(B107,'[1]Recensement petits visuels'!$A:$C,3,0)</f>
        <v>#N/A</v>
      </c>
      <c r="F107" s="10"/>
      <c r="G107" s="29" t="e">
        <f t="shared" si="1"/>
        <v>#N/A</v>
      </c>
    </row>
    <row r="108" spans="1:7" x14ac:dyDescent="0.35">
      <c r="A108" s="10">
        <v>107</v>
      </c>
      <c r="B108" s="10" t="s">
        <v>2127</v>
      </c>
      <c r="C108" s="10">
        <v>6</v>
      </c>
      <c r="D108" s="10" t="s">
        <v>2016</v>
      </c>
      <c r="E108" s="10" t="e">
        <f>VLOOKUP(B108,'[1]Recensement petits visuels'!$A:$C,3,0)</f>
        <v>#N/A</v>
      </c>
      <c r="F108" s="10"/>
      <c r="G108" s="29" t="e">
        <f t="shared" si="1"/>
        <v>#N/A</v>
      </c>
    </row>
    <row r="109" spans="1:7" x14ac:dyDescent="0.35">
      <c r="A109" s="10">
        <v>108</v>
      </c>
      <c r="B109" s="10" t="s">
        <v>2128</v>
      </c>
      <c r="C109" s="10">
        <v>6</v>
      </c>
      <c r="D109" s="10" t="s">
        <v>2016</v>
      </c>
      <c r="E109" s="10" t="e">
        <f>VLOOKUP(B109,'[1]Recensement petits visuels'!$A:$C,3,0)</f>
        <v>#N/A</v>
      </c>
      <c r="F109" s="10"/>
      <c r="G109" s="29" t="e">
        <f t="shared" si="1"/>
        <v>#N/A</v>
      </c>
    </row>
    <row r="110" spans="1:7" x14ac:dyDescent="0.35">
      <c r="A110" s="10">
        <v>109</v>
      </c>
      <c r="B110" s="10" t="s">
        <v>2129</v>
      </c>
      <c r="C110" s="10">
        <v>6</v>
      </c>
      <c r="D110" s="10" t="s">
        <v>2016</v>
      </c>
      <c r="E110" s="10" t="e">
        <f>VLOOKUP(B110,'[1]Recensement petits visuels'!$A:$C,3,0)</f>
        <v>#N/A</v>
      </c>
      <c r="F110" s="10"/>
      <c r="G110" s="29" t="e">
        <f t="shared" si="1"/>
        <v>#N/A</v>
      </c>
    </row>
    <row r="111" spans="1:7" x14ac:dyDescent="0.35">
      <c r="A111" s="10">
        <v>110</v>
      </c>
      <c r="B111" s="10" t="s">
        <v>2130</v>
      </c>
      <c r="C111" s="10">
        <v>6</v>
      </c>
      <c r="D111" s="10" t="s">
        <v>2016</v>
      </c>
      <c r="E111" s="10" t="e">
        <f>VLOOKUP(B111,'[1]Recensement petits visuels'!$A:$C,3,0)</f>
        <v>#N/A</v>
      </c>
      <c r="F111" s="10"/>
      <c r="G111" s="29" t="e">
        <f t="shared" si="1"/>
        <v>#N/A</v>
      </c>
    </row>
    <row r="112" spans="1:7" x14ac:dyDescent="0.35">
      <c r="A112" s="10">
        <v>111</v>
      </c>
      <c r="B112" s="10" t="s">
        <v>2131</v>
      </c>
      <c r="C112" s="10">
        <v>6</v>
      </c>
      <c r="D112" s="10" t="s">
        <v>2016</v>
      </c>
      <c r="E112" s="10" t="e">
        <f>VLOOKUP(B112,'[1]Recensement petits visuels'!$A:$C,3,0)</f>
        <v>#N/A</v>
      </c>
      <c r="F112" s="10"/>
      <c r="G112" s="29" t="e">
        <f t="shared" si="1"/>
        <v>#N/A</v>
      </c>
    </row>
    <row r="113" spans="1:7" x14ac:dyDescent="0.35">
      <c r="A113" s="10">
        <v>112</v>
      </c>
      <c r="B113" s="10" t="s">
        <v>2132</v>
      </c>
      <c r="C113" s="10">
        <v>6</v>
      </c>
      <c r="D113" s="10" t="s">
        <v>2016</v>
      </c>
      <c r="E113" s="10" t="e">
        <f>VLOOKUP(B113,'[1]Recensement petits visuels'!$A:$C,3,0)</f>
        <v>#N/A</v>
      </c>
      <c r="F113" s="10"/>
      <c r="G113" s="29" t="e">
        <f t="shared" si="1"/>
        <v>#N/A</v>
      </c>
    </row>
    <row r="114" spans="1:7" x14ac:dyDescent="0.35">
      <c r="A114" s="10">
        <v>113</v>
      </c>
      <c r="B114" s="10" t="s">
        <v>2133</v>
      </c>
      <c r="C114" s="10">
        <v>6</v>
      </c>
      <c r="D114" s="10" t="s">
        <v>2016</v>
      </c>
      <c r="E114" s="10" t="e">
        <f>VLOOKUP(B114,'[1]Recensement petits visuels'!$A:$C,3,0)</f>
        <v>#N/A</v>
      </c>
      <c r="F114" s="10"/>
      <c r="G114" s="29" t="e">
        <f t="shared" si="1"/>
        <v>#N/A</v>
      </c>
    </row>
    <row r="115" spans="1:7" x14ac:dyDescent="0.35">
      <c r="A115" s="10">
        <v>114</v>
      </c>
      <c r="B115" s="10" t="s">
        <v>2134</v>
      </c>
      <c r="C115" s="10">
        <v>6</v>
      </c>
      <c r="D115" s="10" t="s">
        <v>2016</v>
      </c>
      <c r="E115" s="10" t="e">
        <f>VLOOKUP(B115,'[1]Recensement petits visuels'!$A:$C,3,0)</f>
        <v>#N/A</v>
      </c>
      <c r="F115" s="10"/>
      <c r="G115" s="29" t="e">
        <f t="shared" si="1"/>
        <v>#N/A</v>
      </c>
    </row>
    <row r="116" spans="1:7" x14ac:dyDescent="0.35">
      <c r="A116" s="10">
        <v>115</v>
      </c>
      <c r="B116" s="10" t="s">
        <v>2135</v>
      </c>
      <c r="C116" s="10">
        <v>6</v>
      </c>
      <c r="D116" s="10" t="s">
        <v>2016</v>
      </c>
      <c r="E116" s="10" t="e">
        <f>VLOOKUP(B116,'[1]Recensement petits visuels'!$A:$C,3,0)</f>
        <v>#N/A</v>
      </c>
      <c r="F116" s="10"/>
      <c r="G116" s="29" t="e">
        <f t="shared" si="1"/>
        <v>#N/A</v>
      </c>
    </row>
    <row r="117" spans="1:7" x14ac:dyDescent="0.35">
      <c r="A117" s="10">
        <v>116</v>
      </c>
      <c r="B117" s="10" t="s">
        <v>2136</v>
      </c>
      <c r="C117" s="10">
        <v>6</v>
      </c>
      <c r="D117" s="10" t="s">
        <v>2016</v>
      </c>
      <c r="E117" s="10" t="e">
        <f>VLOOKUP(B117,'[1]Recensement petits visuels'!$A:$C,3,0)</f>
        <v>#N/A</v>
      </c>
      <c r="F117" s="10"/>
      <c r="G117" s="29" t="e">
        <f t="shared" si="1"/>
        <v>#N/A</v>
      </c>
    </row>
    <row r="118" spans="1:7" x14ac:dyDescent="0.35">
      <c r="A118" s="10">
        <v>117</v>
      </c>
      <c r="B118" s="10" t="s">
        <v>2137</v>
      </c>
      <c r="C118" s="10">
        <v>6</v>
      </c>
      <c r="D118" s="10" t="s">
        <v>2016</v>
      </c>
      <c r="E118" s="10" t="e">
        <f>VLOOKUP(B118,'[1]Recensement petits visuels'!$A:$C,3,0)</f>
        <v>#N/A</v>
      </c>
      <c r="F118" s="10"/>
      <c r="G118" s="29" t="e">
        <f t="shared" si="1"/>
        <v>#N/A</v>
      </c>
    </row>
    <row r="119" spans="1:7" x14ac:dyDescent="0.35">
      <c r="A119" s="10">
        <v>118</v>
      </c>
      <c r="B119" s="10" t="s">
        <v>2138</v>
      </c>
      <c r="C119" s="10">
        <v>6</v>
      </c>
      <c r="D119" s="10" t="s">
        <v>2016</v>
      </c>
      <c r="E119" s="10" t="e">
        <f>VLOOKUP(B119,'[1]Recensement petits visuels'!$A:$C,3,0)</f>
        <v>#N/A</v>
      </c>
      <c r="F119" s="10"/>
      <c r="G119" s="29" t="e">
        <f t="shared" si="1"/>
        <v>#N/A</v>
      </c>
    </row>
    <row r="120" spans="1:7" x14ac:dyDescent="0.35">
      <c r="A120" s="10">
        <v>119</v>
      </c>
      <c r="B120" s="10" t="s">
        <v>2139</v>
      </c>
      <c r="C120" s="10">
        <v>6</v>
      </c>
      <c r="D120" s="10" t="s">
        <v>2016</v>
      </c>
      <c r="E120" s="10" t="e">
        <f>VLOOKUP(B120,'[1]Recensement petits visuels'!$A:$C,3,0)</f>
        <v>#N/A</v>
      </c>
      <c r="F120" s="10"/>
      <c r="G120" s="29" t="e">
        <f t="shared" si="1"/>
        <v>#N/A</v>
      </c>
    </row>
    <row r="121" spans="1:7" x14ac:dyDescent="0.35">
      <c r="A121" s="10">
        <v>120</v>
      </c>
      <c r="B121" s="10" t="s">
        <v>2140</v>
      </c>
      <c r="C121" s="10">
        <v>6</v>
      </c>
      <c r="D121" s="10" t="s">
        <v>2016</v>
      </c>
      <c r="E121" s="10" t="e">
        <f>VLOOKUP(B121,'[1]Recensement petits visuels'!$A:$C,3,0)</f>
        <v>#N/A</v>
      </c>
      <c r="F121" s="10"/>
      <c r="G121" s="29" t="e">
        <f t="shared" si="1"/>
        <v>#N/A</v>
      </c>
    </row>
    <row r="122" spans="1:7" x14ac:dyDescent="0.35">
      <c r="A122" s="10">
        <v>121</v>
      </c>
      <c r="B122" s="10" t="s">
        <v>2141</v>
      </c>
      <c r="C122" s="10">
        <v>6</v>
      </c>
      <c r="D122" s="10" t="s">
        <v>2016</v>
      </c>
      <c r="E122" s="10" t="e">
        <f>VLOOKUP(B122,'[1]Recensement petits visuels'!$A:$C,3,0)</f>
        <v>#N/A</v>
      </c>
      <c r="F122" s="10"/>
      <c r="G122" s="29" t="e">
        <f t="shared" si="1"/>
        <v>#N/A</v>
      </c>
    </row>
    <row r="123" spans="1:7" x14ac:dyDescent="0.35">
      <c r="A123" s="10">
        <v>122</v>
      </c>
      <c r="B123" s="10" t="s">
        <v>2142</v>
      </c>
      <c r="C123" s="10">
        <v>6</v>
      </c>
      <c r="D123" s="10" t="s">
        <v>2016</v>
      </c>
      <c r="E123" s="10" t="e">
        <f>VLOOKUP(B123,'[1]Recensement petits visuels'!$A:$C,3,0)</f>
        <v>#N/A</v>
      </c>
      <c r="F123" s="10"/>
      <c r="G123" s="29" t="e">
        <f t="shared" si="1"/>
        <v>#N/A</v>
      </c>
    </row>
    <row r="124" spans="1:7" x14ac:dyDescent="0.35">
      <c r="A124" s="10">
        <v>123</v>
      </c>
      <c r="B124" s="10" t="s">
        <v>2143</v>
      </c>
      <c r="C124" s="10">
        <v>6</v>
      </c>
      <c r="D124" s="10" t="s">
        <v>2016</v>
      </c>
      <c r="E124" s="10" t="e">
        <f>VLOOKUP(B124,'[1]Recensement petits visuels'!$A:$C,3,0)</f>
        <v>#N/A</v>
      </c>
      <c r="F124" s="10"/>
      <c r="G124" s="29" t="e">
        <f t="shared" si="1"/>
        <v>#N/A</v>
      </c>
    </row>
    <row r="125" spans="1:7" x14ac:dyDescent="0.35">
      <c r="A125" s="10">
        <v>124</v>
      </c>
      <c r="B125" s="10" t="s">
        <v>2144</v>
      </c>
      <c r="C125" s="10">
        <v>6</v>
      </c>
      <c r="D125" s="10" t="s">
        <v>2016</v>
      </c>
      <c r="E125" s="10" t="e">
        <f>VLOOKUP(B125,'[1]Recensement petits visuels'!$A:$C,3,0)</f>
        <v>#N/A</v>
      </c>
      <c r="F125" s="10"/>
      <c r="G125" s="29" t="e">
        <f t="shared" si="1"/>
        <v>#N/A</v>
      </c>
    </row>
    <row r="126" spans="1:7" x14ac:dyDescent="0.35">
      <c r="A126" s="10">
        <v>125</v>
      </c>
      <c r="B126" s="10" t="s">
        <v>2145</v>
      </c>
      <c r="C126" s="10">
        <v>6</v>
      </c>
      <c r="D126" s="10" t="s">
        <v>2016</v>
      </c>
      <c r="E126" s="10" t="e">
        <f>VLOOKUP(B126,'[1]Recensement petits visuels'!$A:$C,3,0)</f>
        <v>#N/A</v>
      </c>
      <c r="F126" s="10"/>
      <c r="G126" s="29" t="e">
        <f t="shared" si="1"/>
        <v>#N/A</v>
      </c>
    </row>
    <row r="127" spans="1:7" x14ac:dyDescent="0.35">
      <c r="A127" s="10">
        <v>126</v>
      </c>
      <c r="B127" s="10" t="s">
        <v>2146</v>
      </c>
      <c r="C127" s="10">
        <v>6</v>
      </c>
      <c r="D127" s="10" t="s">
        <v>2016</v>
      </c>
      <c r="E127" s="10" t="e">
        <f>VLOOKUP(B127,'[1]Recensement petits visuels'!$A:$C,3,0)</f>
        <v>#N/A</v>
      </c>
      <c r="F127" s="10"/>
      <c r="G127" s="29" t="e">
        <f t="shared" si="1"/>
        <v>#N/A</v>
      </c>
    </row>
    <row r="128" spans="1:7" x14ac:dyDescent="0.35">
      <c r="A128" s="10">
        <v>127</v>
      </c>
      <c r="B128" s="10" t="s">
        <v>2147</v>
      </c>
      <c r="C128" s="10">
        <v>6</v>
      </c>
      <c r="D128" s="10" t="s">
        <v>2016</v>
      </c>
      <c r="E128" s="10" t="e">
        <f>VLOOKUP(B128,'[1]Recensement petits visuels'!$A:$C,3,0)</f>
        <v>#N/A</v>
      </c>
      <c r="F128" s="10"/>
      <c r="G128" s="29" t="e">
        <f t="shared" si="1"/>
        <v>#N/A</v>
      </c>
    </row>
    <row r="129" spans="1:7" x14ac:dyDescent="0.35">
      <c r="A129" s="10">
        <v>128</v>
      </c>
      <c r="B129" s="10" t="s">
        <v>2148</v>
      </c>
      <c r="C129" s="10">
        <v>6</v>
      </c>
      <c r="D129" s="10" t="s">
        <v>2016</v>
      </c>
      <c r="E129" s="10" t="e">
        <f>VLOOKUP(B129,'[1]Recensement petits visuels'!$A:$C,3,0)</f>
        <v>#N/A</v>
      </c>
      <c r="F129" s="10"/>
      <c r="G129" s="29" t="e">
        <f t="shared" si="1"/>
        <v>#N/A</v>
      </c>
    </row>
    <row r="130" spans="1:7" x14ac:dyDescent="0.35">
      <c r="A130" s="10">
        <v>129</v>
      </c>
      <c r="B130" s="10" t="s">
        <v>2149</v>
      </c>
      <c r="C130" s="10">
        <v>6</v>
      </c>
      <c r="D130" s="10" t="s">
        <v>2016</v>
      </c>
      <c r="E130" s="10" t="e">
        <f>VLOOKUP(B130,'[1]Recensement petits visuels'!$A:$C,3,0)</f>
        <v>#N/A</v>
      </c>
      <c r="F130" s="10"/>
      <c r="G130" s="29" t="e">
        <f t="shared" ref="G130:G193" si="2">CONCATENATE("INSERT INTO `Visuels` VALUES (",A130,", `",B130,"`, ",C130,", `",E130,"`",", `",F130,"`);")</f>
        <v>#N/A</v>
      </c>
    </row>
    <row r="131" spans="1:7" x14ac:dyDescent="0.35">
      <c r="A131" s="10">
        <v>130</v>
      </c>
      <c r="B131" s="10" t="s">
        <v>2150</v>
      </c>
      <c r="C131" s="10">
        <v>6</v>
      </c>
      <c r="D131" s="10" t="s">
        <v>2016</v>
      </c>
      <c r="E131" s="10" t="e">
        <f>VLOOKUP(B131,'[1]Recensement petits visuels'!$A:$C,3,0)</f>
        <v>#N/A</v>
      </c>
      <c r="F131" s="10"/>
      <c r="G131" s="29" t="e">
        <f t="shared" si="2"/>
        <v>#N/A</v>
      </c>
    </row>
    <row r="132" spans="1:7" x14ac:dyDescent="0.35">
      <c r="A132" s="10">
        <v>131</v>
      </c>
      <c r="B132" s="10" t="s">
        <v>2151</v>
      </c>
      <c r="C132" s="10">
        <v>6</v>
      </c>
      <c r="D132" s="10" t="s">
        <v>2016</v>
      </c>
      <c r="E132" s="10" t="e">
        <f>VLOOKUP(B132,'[1]Recensement petits visuels'!$A:$C,3,0)</f>
        <v>#N/A</v>
      </c>
      <c r="F132" s="10"/>
      <c r="G132" s="29" t="e">
        <f t="shared" si="2"/>
        <v>#N/A</v>
      </c>
    </row>
    <row r="133" spans="1:7" x14ac:dyDescent="0.35">
      <c r="A133" s="10">
        <v>132</v>
      </c>
      <c r="B133" s="10" t="s">
        <v>2152</v>
      </c>
      <c r="C133" s="10">
        <v>6</v>
      </c>
      <c r="D133" s="10" t="s">
        <v>2016</v>
      </c>
      <c r="E133" s="10" t="e">
        <f>VLOOKUP(B133,'[1]Recensement petits visuels'!$A:$C,3,0)</f>
        <v>#N/A</v>
      </c>
      <c r="F133" s="10"/>
      <c r="G133" s="29" t="e">
        <f t="shared" si="2"/>
        <v>#N/A</v>
      </c>
    </row>
    <row r="134" spans="1:7" x14ac:dyDescent="0.35">
      <c r="A134" s="10">
        <v>133</v>
      </c>
      <c r="B134" s="10" t="s">
        <v>2153</v>
      </c>
      <c r="C134" s="10">
        <v>6</v>
      </c>
      <c r="D134" s="10" t="s">
        <v>2016</v>
      </c>
      <c r="E134" s="10" t="e">
        <f>VLOOKUP(B134,'[1]Recensement petits visuels'!$A:$C,3,0)</f>
        <v>#N/A</v>
      </c>
      <c r="F134" s="10"/>
      <c r="G134" s="29" t="e">
        <f t="shared" si="2"/>
        <v>#N/A</v>
      </c>
    </row>
    <row r="135" spans="1:7" x14ac:dyDescent="0.35">
      <c r="A135" s="10">
        <v>134</v>
      </c>
      <c r="B135" s="10" t="s">
        <v>2154</v>
      </c>
      <c r="C135" s="10">
        <v>6</v>
      </c>
      <c r="D135" s="10" t="s">
        <v>2016</v>
      </c>
      <c r="E135" s="10" t="e">
        <f>VLOOKUP(B135,'[1]Recensement petits visuels'!$A:$C,3,0)</f>
        <v>#N/A</v>
      </c>
      <c r="F135" s="10"/>
      <c r="G135" s="29" t="e">
        <f t="shared" si="2"/>
        <v>#N/A</v>
      </c>
    </row>
    <row r="136" spans="1:7" x14ac:dyDescent="0.35">
      <c r="A136" s="10">
        <v>135</v>
      </c>
      <c r="B136" s="10" t="s">
        <v>2155</v>
      </c>
      <c r="C136" s="10">
        <v>6</v>
      </c>
      <c r="D136" s="10" t="s">
        <v>2016</v>
      </c>
      <c r="E136" s="10" t="e">
        <f>VLOOKUP(B136,'[1]Recensement petits visuels'!$A:$C,3,0)</f>
        <v>#N/A</v>
      </c>
      <c r="F136" s="10"/>
      <c r="G136" s="29" t="e">
        <f t="shared" si="2"/>
        <v>#N/A</v>
      </c>
    </row>
    <row r="137" spans="1:7" x14ac:dyDescent="0.35">
      <c r="A137" s="10">
        <v>136</v>
      </c>
      <c r="B137" s="10" t="s">
        <v>2156</v>
      </c>
      <c r="C137" s="10">
        <v>6</v>
      </c>
      <c r="D137" s="10" t="s">
        <v>2016</v>
      </c>
      <c r="E137" s="10" t="e">
        <f>VLOOKUP(B137,'[1]Recensement petits visuels'!$A:$C,3,0)</f>
        <v>#N/A</v>
      </c>
      <c r="F137" s="10"/>
      <c r="G137" s="29" t="e">
        <f t="shared" si="2"/>
        <v>#N/A</v>
      </c>
    </row>
    <row r="138" spans="1:7" x14ac:dyDescent="0.35">
      <c r="A138" s="10">
        <v>137</v>
      </c>
      <c r="B138" s="10" t="s">
        <v>2157</v>
      </c>
      <c r="C138" s="10">
        <v>6</v>
      </c>
      <c r="D138" s="10" t="s">
        <v>2016</v>
      </c>
      <c r="E138" s="10" t="e">
        <f>VLOOKUP(B138,'[1]Recensement petits visuels'!$A:$C,3,0)</f>
        <v>#N/A</v>
      </c>
      <c r="F138" s="10"/>
      <c r="G138" s="29" t="e">
        <f t="shared" si="2"/>
        <v>#N/A</v>
      </c>
    </row>
    <row r="139" spans="1:7" x14ac:dyDescent="0.35">
      <c r="A139" s="10">
        <v>138</v>
      </c>
      <c r="B139" s="10" t="s">
        <v>2158</v>
      </c>
      <c r="C139" s="10">
        <v>6</v>
      </c>
      <c r="D139" s="10" t="s">
        <v>2016</v>
      </c>
      <c r="E139" s="10" t="e">
        <f>VLOOKUP(B139,'[1]Recensement petits visuels'!$A:$C,3,0)</f>
        <v>#N/A</v>
      </c>
      <c r="F139" s="10"/>
      <c r="G139" s="29" t="e">
        <f t="shared" si="2"/>
        <v>#N/A</v>
      </c>
    </row>
    <row r="140" spans="1:7" x14ac:dyDescent="0.35">
      <c r="A140" s="10">
        <v>139</v>
      </c>
      <c r="B140" s="10" t="s">
        <v>2159</v>
      </c>
      <c r="C140" s="10">
        <v>6</v>
      </c>
      <c r="D140" s="10" t="s">
        <v>2016</v>
      </c>
      <c r="E140" s="10" t="e">
        <f>VLOOKUP(B140,'[1]Recensement petits visuels'!$A:$C,3,0)</f>
        <v>#N/A</v>
      </c>
      <c r="F140" s="10"/>
      <c r="G140" s="29" t="e">
        <f t="shared" si="2"/>
        <v>#N/A</v>
      </c>
    </row>
    <row r="141" spans="1:7" x14ac:dyDescent="0.35">
      <c r="A141" s="10">
        <v>140</v>
      </c>
      <c r="B141" s="10" t="s">
        <v>2160</v>
      </c>
      <c r="C141" s="10">
        <v>6</v>
      </c>
      <c r="D141" s="10" t="s">
        <v>2016</v>
      </c>
      <c r="E141" s="10" t="e">
        <f>VLOOKUP(B141,'[1]Recensement petits visuels'!$A:$C,3,0)</f>
        <v>#N/A</v>
      </c>
      <c r="F141" s="10"/>
      <c r="G141" s="29" t="e">
        <f t="shared" si="2"/>
        <v>#N/A</v>
      </c>
    </row>
    <row r="142" spans="1:7" x14ac:dyDescent="0.35">
      <c r="A142" s="10">
        <v>141</v>
      </c>
      <c r="B142" s="10" t="s">
        <v>2161</v>
      </c>
      <c r="C142" s="10">
        <v>6</v>
      </c>
      <c r="D142" s="10" t="s">
        <v>2016</v>
      </c>
      <c r="E142" s="10" t="e">
        <f>VLOOKUP(B142,'[1]Recensement petits visuels'!$A:$C,3,0)</f>
        <v>#N/A</v>
      </c>
      <c r="F142" s="10"/>
      <c r="G142" s="29" t="e">
        <f t="shared" si="2"/>
        <v>#N/A</v>
      </c>
    </row>
    <row r="143" spans="1:7" x14ac:dyDescent="0.35">
      <c r="A143" s="10">
        <v>142</v>
      </c>
      <c r="B143" s="10" t="s">
        <v>2162</v>
      </c>
      <c r="C143" s="10">
        <v>6</v>
      </c>
      <c r="D143" s="10" t="s">
        <v>2016</v>
      </c>
      <c r="E143" s="10" t="e">
        <f>VLOOKUP(B143,'[1]Recensement petits visuels'!$A:$C,3,0)</f>
        <v>#N/A</v>
      </c>
      <c r="F143" s="10"/>
      <c r="G143" s="29" t="e">
        <f t="shared" si="2"/>
        <v>#N/A</v>
      </c>
    </row>
    <row r="144" spans="1:7" x14ac:dyDescent="0.35">
      <c r="A144" s="10">
        <v>143</v>
      </c>
      <c r="B144" s="10" t="s">
        <v>2163</v>
      </c>
      <c r="C144" s="10">
        <v>6</v>
      </c>
      <c r="D144" s="10" t="s">
        <v>2016</v>
      </c>
      <c r="E144" s="10" t="e">
        <f>VLOOKUP(B144,'[1]Recensement petits visuels'!$A:$C,3,0)</f>
        <v>#N/A</v>
      </c>
      <c r="F144" s="10"/>
      <c r="G144" s="29" t="e">
        <f t="shared" si="2"/>
        <v>#N/A</v>
      </c>
    </row>
    <row r="145" spans="1:7" x14ac:dyDescent="0.35">
      <c r="A145" s="10">
        <v>144</v>
      </c>
      <c r="B145" s="10" t="s">
        <v>2164</v>
      </c>
      <c r="C145" s="10">
        <v>6</v>
      </c>
      <c r="D145" s="10" t="s">
        <v>2016</v>
      </c>
      <c r="E145" s="10" t="e">
        <f>VLOOKUP(B145,'[1]Recensement petits visuels'!$A:$C,3,0)</f>
        <v>#N/A</v>
      </c>
      <c r="F145" s="10"/>
      <c r="G145" s="29" t="e">
        <f t="shared" si="2"/>
        <v>#N/A</v>
      </c>
    </row>
    <row r="146" spans="1:7" x14ac:dyDescent="0.35">
      <c r="A146" s="10">
        <v>145</v>
      </c>
      <c r="B146" s="10" t="s">
        <v>2165</v>
      </c>
      <c r="C146" s="10">
        <v>6</v>
      </c>
      <c r="D146" s="10" t="s">
        <v>2016</v>
      </c>
      <c r="E146" s="10" t="e">
        <f>VLOOKUP(B146,'[1]Recensement petits visuels'!$A:$C,3,0)</f>
        <v>#N/A</v>
      </c>
      <c r="F146" s="10"/>
      <c r="G146" s="29" t="e">
        <f t="shared" si="2"/>
        <v>#N/A</v>
      </c>
    </row>
    <row r="147" spans="1:7" x14ac:dyDescent="0.35">
      <c r="A147" s="10">
        <v>146</v>
      </c>
      <c r="B147" s="10" t="s">
        <v>2166</v>
      </c>
      <c r="C147" s="10">
        <v>6</v>
      </c>
      <c r="D147" s="10" t="s">
        <v>2016</v>
      </c>
      <c r="E147" s="10" t="e">
        <f>VLOOKUP(B147,'[1]Recensement petits visuels'!$A:$C,3,0)</f>
        <v>#N/A</v>
      </c>
      <c r="F147" s="10"/>
      <c r="G147" s="29" t="e">
        <f t="shared" si="2"/>
        <v>#N/A</v>
      </c>
    </row>
    <row r="148" spans="1:7" x14ac:dyDescent="0.35">
      <c r="A148" s="10">
        <v>147</v>
      </c>
      <c r="B148" s="10" t="s">
        <v>2167</v>
      </c>
      <c r="C148" s="10">
        <v>6</v>
      </c>
      <c r="D148" s="10" t="s">
        <v>2016</v>
      </c>
      <c r="E148" s="10" t="e">
        <f>VLOOKUP(B148,'[1]Recensement petits visuels'!$A:$C,3,0)</f>
        <v>#N/A</v>
      </c>
      <c r="F148" s="10"/>
      <c r="G148" s="29" t="e">
        <f t="shared" si="2"/>
        <v>#N/A</v>
      </c>
    </row>
    <row r="149" spans="1:7" x14ac:dyDescent="0.35">
      <c r="A149" s="10">
        <v>148</v>
      </c>
      <c r="B149" s="10" t="s">
        <v>2168</v>
      </c>
      <c r="C149" s="10">
        <v>6</v>
      </c>
      <c r="D149" s="10" t="s">
        <v>2016</v>
      </c>
      <c r="E149" s="10" t="e">
        <f>VLOOKUP(B149,'[1]Recensement petits visuels'!$A:$C,3,0)</f>
        <v>#N/A</v>
      </c>
      <c r="F149" s="10"/>
      <c r="G149" s="29" t="e">
        <f t="shared" si="2"/>
        <v>#N/A</v>
      </c>
    </row>
    <row r="150" spans="1:7" x14ac:dyDescent="0.35">
      <c r="A150" s="10">
        <v>149</v>
      </c>
      <c r="B150" s="10" t="s">
        <v>2169</v>
      </c>
      <c r="C150" s="10">
        <v>6</v>
      </c>
      <c r="D150" s="10" t="s">
        <v>2016</v>
      </c>
      <c r="E150" s="10" t="e">
        <f>VLOOKUP(B150,'[1]Recensement petits visuels'!$A:$C,3,0)</f>
        <v>#N/A</v>
      </c>
      <c r="F150" s="10"/>
      <c r="G150" s="29" t="e">
        <f t="shared" si="2"/>
        <v>#N/A</v>
      </c>
    </row>
    <row r="151" spans="1:7" x14ac:dyDescent="0.35">
      <c r="A151" s="10">
        <v>150</v>
      </c>
      <c r="B151" s="10" t="s">
        <v>2170</v>
      </c>
      <c r="C151" s="10">
        <v>6</v>
      </c>
      <c r="D151" s="10" t="s">
        <v>2016</v>
      </c>
      <c r="E151" s="10" t="e">
        <f>VLOOKUP(B151,'[1]Recensement petits visuels'!$A:$C,3,0)</f>
        <v>#N/A</v>
      </c>
      <c r="F151" s="10"/>
      <c r="G151" s="29" t="e">
        <f t="shared" si="2"/>
        <v>#N/A</v>
      </c>
    </row>
    <row r="152" spans="1:7" x14ac:dyDescent="0.35">
      <c r="A152" s="10">
        <v>151</v>
      </c>
      <c r="B152" s="10" t="s">
        <v>2171</v>
      </c>
      <c r="C152" s="10">
        <v>6</v>
      </c>
      <c r="D152" s="10" t="s">
        <v>2016</v>
      </c>
      <c r="E152" s="10" t="e">
        <f>VLOOKUP(B152,'[1]Recensement petits visuels'!$A:$C,3,0)</f>
        <v>#N/A</v>
      </c>
      <c r="F152" s="10"/>
      <c r="G152" s="29" t="e">
        <f t="shared" si="2"/>
        <v>#N/A</v>
      </c>
    </row>
    <row r="153" spans="1:7" x14ac:dyDescent="0.35">
      <c r="A153" s="10">
        <v>152</v>
      </c>
      <c r="B153" s="10" t="s">
        <v>2172</v>
      </c>
      <c r="C153" s="10">
        <v>6</v>
      </c>
      <c r="D153" s="10" t="s">
        <v>2016</v>
      </c>
      <c r="E153" s="10" t="e">
        <f>VLOOKUP(B153,'[1]Recensement petits visuels'!$A:$C,3,0)</f>
        <v>#N/A</v>
      </c>
      <c r="F153" s="10"/>
      <c r="G153" s="29" t="e">
        <f t="shared" si="2"/>
        <v>#N/A</v>
      </c>
    </row>
    <row r="154" spans="1:7" x14ac:dyDescent="0.35">
      <c r="A154" s="10">
        <v>153</v>
      </c>
      <c r="B154" s="10" t="s">
        <v>2173</v>
      </c>
      <c r="C154" s="10">
        <v>6</v>
      </c>
      <c r="D154" s="10" t="s">
        <v>2016</v>
      </c>
      <c r="E154" s="10" t="e">
        <f>VLOOKUP(B154,'[1]Recensement petits visuels'!$A:$C,3,0)</f>
        <v>#N/A</v>
      </c>
      <c r="F154" s="10"/>
      <c r="G154" s="29" t="e">
        <f t="shared" si="2"/>
        <v>#N/A</v>
      </c>
    </row>
    <row r="155" spans="1:7" x14ac:dyDescent="0.35">
      <c r="A155" s="10">
        <v>154</v>
      </c>
      <c r="B155" s="10" t="s">
        <v>2174</v>
      </c>
      <c r="C155" s="10">
        <v>6</v>
      </c>
      <c r="D155" s="10" t="s">
        <v>2016</v>
      </c>
      <c r="E155" s="10" t="e">
        <f>VLOOKUP(B155,'[1]Recensement petits visuels'!$A:$C,3,0)</f>
        <v>#N/A</v>
      </c>
      <c r="F155" s="10"/>
      <c r="G155" s="29" t="e">
        <f t="shared" si="2"/>
        <v>#N/A</v>
      </c>
    </row>
    <row r="156" spans="1:7" x14ac:dyDescent="0.35">
      <c r="A156" s="10">
        <v>155</v>
      </c>
      <c r="B156" s="10" t="s">
        <v>2175</v>
      </c>
      <c r="C156" s="10">
        <v>6</v>
      </c>
      <c r="D156" s="10" t="s">
        <v>2016</v>
      </c>
      <c r="E156" s="10" t="e">
        <f>VLOOKUP(B156,'[1]Recensement petits visuels'!$A:$C,3,0)</f>
        <v>#N/A</v>
      </c>
      <c r="F156" s="10"/>
      <c r="G156" s="29" t="e">
        <f t="shared" si="2"/>
        <v>#N/A</v>
      </c>
    </row>
    <row r="157" spans="1:7" x14ac:dyDescent="0.35">
      <c r="A157" s="10">
        <v>156</v>
      </c>
      <c r="B157" s="10" t="s">
        <v>2176</v>
      </c>
      <c r="C157" s="10">
        <v>6</v>
      </c>
      <c r="D157" s="10" t="s">
        <v>2016</v>
      </c>
      <c r="E157" s="10" t="e">
        <f>VLOOKUP(B157,'[1]Recensement petits visuels'!$A:$C,3,0)</f>
        <v>#N/A</v>
      </c>
      <c r="F157" s="10"/>
      <c r="G157" s="29" t="e">
        <f t="shared" si="2"/>
        <v>#N/A</v>
      </c>
    </row>
    <row r="158" spans="1:7" x14ac:dyDescent="0.35">
      <c r="A158" s="10">
        <v>157</v>
      </c>
      <c r="B158" s="10" t="s">
        <v>2177</v>
      </c>
      <c r="C158" s="10">
        <v>6</v>
      </c>
      <c r="D158" s="10" t="s">
        <v>2016</v>
      </c>
      <c r="E158" s="10" t="e">
        <f>VLOOKUP(B158,'[1]Recensement petits visuels'!$A:$C,3,0)</f>
        <v>#N/A</v>
      </c>
      <c r="F158" s="10"/>
      <c r="G158" s="29" t="e">
        <f t="shared" si="2"/>
        <v>#N/A</v>
      </c>
    </row>
    <row r="159" spans="1:7" x14ac:dyDescent="0.35">
      <c r="A159" s="10">
        <v>158</v>
      </c>
      <c r="B159" s="10" t="s">
        <v>2178</v>
      </c>
      <c r="C159" s="10">
        <v>6</v>
      </c>
      <c r="D159" s="10" t="s">
        <v>2016</v>
      </c>
      <c r="E159" s="10" t="e">
        <f>VLOOKUP(B159,'[1]Recensement petits visuels'!$A:$C,3,0)</f>
        <v>#N/A</v>
      </c>
      <c r="F159" s="10"/>
      <c r="G159" s="29" t="e">
        <f t="shared" si="2"/>
        <v>#N/A</v>
      </c>
    </row>
    <row r="160" spans="1:7" x14ac:dyDescent="0.35">
      <c r="A160" s="10">
        <v>159</v>
      </c>
      <c r="B160" s="10" t="s">
        <v>2179</v>
      </c>
      <c r="C160" s="10">
        <v>6</v>
      </c>
      <c r="D160" s="10" t="s">
        <v>2016</v>
      </c>
      <c r="E160" s="10" t="e">
        <f>VLOOKUP(B160,'[1]Recensement petits visuels'!$A:$C,3,0)</f>
        <v>#N/A</v>
      </c>
      <c r="F160" s="10"/>
      <c r="G160" s="29" t="e">
        <f t="shared" si="2"/>
        <v>#N/A</v>
      </c>
    </row>
    <row r="161" spans="1:7" x14ac:dyDescent="0.35">
      <c r="A161" s="10">
        <v>160</v>
      </c>
      <c r="B161" s="10" t="s">
        <v>2180</v>
      </c>
      <c r="C161" s="10">
        <v>6</v>
      </c>
      <c r="D161" s="10" t="s">
        <v>2016</v>
      </c>
      <c r="E161" s="10" t="e">
        <f>VLOOKUP(B161,'[1]Recensement petits visuels'!$A:$C,3,0)</f>
        <v>#N/A</v>
      </c>
      <c r="F161" s="10"/>
      <c r="G161" s="29" t="e">
        <f t="shared" si="2"/>
        <v>#N/A</v>
      </c>
    </row>
    <row r="162" spans="1:7" x14ac:dyDescent="0.35">
      <c r="A162" s="10">
        <v>161</v>
      </c>
      <c r="B162" s="10" t="s">
        <v>2181</v>
      </c>
      <c r="C162" s="10">
        <v>6</v>
      </c>
      <c r="D162" s="10" t="s">
        <v>2016</v>
      </c>
      <c r="E162" s="10" t="e">
        <f>VLOOKUP(B162,'[1]Recensement petits visuels'!$A:$C,3,0)</f>
        <v>#N/A</v>
      </c>
      <c r="F162" s="10"/>
      <c r="G162" s="29" t="e">
        <f t="shared" si="2"/>
        <v>#N/A</v>
      </c>
    </row>
    <row r="163" spans="1:7" x14ac:dyDescent="0.35">
      <c r="A163" s="10">
        <v>162</v>
      </c>
      <c r="B163" s="10" t="s">
        <v>2182</v>
      </c>
      <c r="C163" s="10">
        <v>6</v>
      </c>
      <c r="D163" s="10" t="s">
        <v>2016</v>
      </c>
      <c r="E163" s="10" t="e">
        <f>VLOOKUP(B163,'[1]Recensement petits visuels'!$A:$C,3,0)</f>
        <v>#N/A</v>
      </c>
      <c r="F163" s="10"/>
      <c r="G163" s="29" t="e">
        <f t="shared" si="2"/>
        <v>#N/A</v>
      </c>
    </row>
    <row r="164" spans="1:7" x14ac:dyDescent="0.35">
      <c r="A164" s="10">
        <v>163</v>
      </c>
      <c r="B164" s="10" t="s">
        <v>2183</v>
      </c>
      <c r="C164" s="10">
        <v>6</v>
      </c>
      <c r="D164" s="10" t="s">
        <v>2016</v>
      </c>
      <c r="E164" s="10" t="e">
        <f>VLOOKUP(B164,'[1]Recensement petits visuels'!$A:$C,3,0)</f>
        <v>#N/A</v>
      </c>
      <c r="F164" s="10"/>
      <c r="G164" s="29" t="e">
        <f t="shared" si="2"/>
        <v>#N/A</v>
      </c>
    </row>
    <row r="165" spans="1:7" x14ac:dyDescent="0.35">
      <c r="A165" s="10">
        <v>164</v>
      </c>
      <c r="B165" s="10" t="s">
        <v>2184</v>
      </c>
      <c r="C165" s="10">
        <v>6</v>
      </c>
      <c r="D165" s="10" t="s">
        <v>2016</v>
      </c>
      <c r="E165" s="10" t="e">
        <f>VLOOKUP(B165,'[1]Recensement petits visuels'!$A:$C,3,0)</f>
        <v>#N/A</v>
      </c>
      <c r="F165" s="10"/>
      <c r="G165" s="29" t="e">
        <f t="shared" si="2"/>
        <v>#N/A</v>
      </c>
    </row>
    <row r="166" spans="1:7" x14ac:dyDescent="0.35">
      <c r="A166" s="10">
        <v>165</v>
      </c>
      <c r="B166" s="10" t="s">
        <v>2185</v>
      </c>
      <c r="C166" s="10">
        <v>6</v>
      </c>
      <c r="D166" s="10" t="s">
        <v>2016</v>
      </c>
      <c r="E166" s="10" t="e">
        <f>VLOOKUP(B166,'[1]Recensement petits visuels'!$A:$C,3,0)</f>
        <v>#N/A</v>
      </c>
      <c r="F166" s="10"/>
      <c r="G166" s="29" t="e">
        <f t="shared" si="2"/>
        <v>#N/A</v>
      </c>
    </row>
    <row r="167" spans="1:7" x14ac:dyDescent="0.35">
      <c r="A167" s="10">
        <v>166</v>
      </c>
      <c r="B167" s="10" t="s">
        <v>2186</v>
      </c>
      <c r="C167" s="10">
        <v>6</v>
      </c>
      <c r="D167" s="10" t="s">
        <v>2016</v>
      </c>
      <c r="E167" s="10" t="e">
        <f>VLOOKUP(B167,'[1]Recensement petits visuels'!$A:$C,3,0)</f>
        <v>#N/A</v>
      </c>
      <c r="F167" s="10"/>
      <c r="G167" s="29" t="e">
        <f t="shared" si="2"/>
        <v>#N/A</v>
      </c>
    </row>
    <row r="168" spans="1:7" x14ac:dyDescent="0.35">
      <c r="A168" s="10">
        <v>167</v>
      </c>
      <c r="B168" s="10" t="s">
        <v>2187</v>
      </c>
      <c r="C168" s="10">
        <v>6</v>
      </c>
      <c r="D168" s="10" t="s">
        <v>2016</v>
      </c>
      <c r="E168" s="10" t="e">
        <f>VLOOKUP(B168,'[1]Recensement petits visuels'!$A:$C,3,0)</f>
        <v>#N/A</v>
      </c>
      <c r="F168" s="10"/>
      <c r="G168" s="29" t="e">
        <f t="shared" si="2"/>
        <v>#N/A</v>
      </c>
    </row>
    <row r="169" spans="1:7" x14ac:dyDescent="0.35">
      <c r="A169" s="10">
        <v>168</v>
      </c>
      <c r="B169" s="10" t="s">
        <v>2188</v>
      </c>
      <c r="C169" s="10">
        <v>6</v>
      </c>
      <c r="D169" s="10" t="s">
        <v>2016</v>
      </c>
      <c r="E169" s="10" t="e">
        <f>VLOOKUP(B169,'[1]Recensement petits visuels'!$A:$C,3,0)</f>
        <v>#N/A</v>
      </c>
      <c r="F169" s="10"/>
      <c r="G169" s="29" t="e">
        <f t="shared" si="2"/>
        <v>#N/A</v>
      </c>
    </row>
    <row r="170" spans="1:7" x14ac:dyDescent="0.35">
      <c r="A170" s="10">
        <v>169</v>
      </c>
      <c r="B170" s="10" t="s">
        <v>2189</v>
      </c>
      <c r="C170" s="10">
        <v>6</v>
      </c>
      <c r="D170" s="10" t="s">
        <v>2016</v>
      </c>
      <c r="E170" s="10" t="e">
        <f>VLOOKUP(B170,'[1]Recensement petits visuels'!$A:$C,3,0)</f>
        <v>#N/A</v>
      </c>
      <c r="F170" s="10"/>
      <c r="G170" s="29" t="e">
        <f t="shared" si="2"/>
        <v>#N/A</v>
      </c>
    </row>
    <row r="171" spans="1:7" x14ac:dyDescent="0.35">
      <c r="A171" s="10">
        <v>170</v>
      </c>
      <c r="B171" s="10" t="s">
        <v>2190</v>
      </c>
      <c r="C171" s="10">
        <v>6</v>
      </c>
      <c r="D171" s="10" t="s">
        <v>2016</v>
      </c>
      <c r="E171" s="10" t="e">
        <f>VLOOKUP(B171,'[1]Recensement petits visuels'!$A:$C,3,0)</f>
        <v>#N/A</v>
      </c>
      <c r="F171" s="10"/>
      <c r="G171" s="29" t="e">
        <f t="shared" si="2"/>
        <v>#N/A</v>
      </c>
    </row>
    <row r="172" spans="1:7" x14ac:dyDescent="0.35">
      <c r="A172" s="10">
        <v>171</v>
      </c>
      <c r="B172" s="10" t="s">
        <v>2191</v>
      </c>
      <c r="C172" s="10">
        <v>6</v>
      </c>
      <c r="D172" s="10" t="s">
        <v>2016</v>
      </c>
      <c r="E172" s="10" t="e">
        <f>VLOOKUP(B172,'[1]Recensement petits visuels'!$A:$C,3,0)</f>
        <v>#N/A</v>
      </c>
      <c r="F172" s="10"/>
      <c r="G172" s="29" t="e">
        <f t="shared" si="2"/>
        <v>#N/A</v>
      </c>
    </row>
    <row r="173" spans="1:7" x14ac:dyDescent="0.35">
      <c r="A173" s="10">
        <v>172</v>
      </c>
      <c r="B173" s="10" t="s">
        <v>2192</v>
      </c>
      <c r="C173" s="10">
        <v>6</v>
      </c>
      <c r="D173" s="10" t="s">
        <v>2016</v>
      </c>
      <c r="E173" s="10" t="e">
        <f>VLOOKUP(B173,'[1]Recensement petits visuels'!$A:$C,3,0)</f>
        <v>#N/A</v>
      </c>
      <c r="F173" s="10"/>
      <c r="G173" s="29" t="e">
        <f t="shared" si="2"/>
        <v>#N/A</v>
      </c>
    </row>
    <row r="174" spans="1:7" x14ac:dyDescent="0.35">
      <c r="A174" s="10">
        <v>173</v>
      </c>
      <c r="B174" s="10" t="s">
        <v>2193</v>
      </c>
      <c r="C174" s="10">
        <v>6</v>
      </c>
      <c r="D174" s="10" t="s">
        <v>2016</v>
      </c>
      <c r="E174" s="10" t="e">
        <f>VLOOKUP(B174,'[1]Recensement petits visuels'!$A:$C,3,0)</f>
        <v>#N/A</v>
      </c>
      <c r="F174" s="10"/>
      <c r="G174" s="29" t="e">
        <f t="shared" si="2"/>
        <v>#N/A</v>
      </c>
    </row>
    <row r="175" spans="1:7" x14ac:dyDescent="0.35">
      <c r="A175" s="10">
        <v>174</v>
      </c>
      <c r="B175" s="10" t="s">
        <v>2194</v>
      </c>
      <c r="C175" s="10">
        <v>6</v>
      </c>
      <c r="D175" s="10" t="s">
        <v>2016</v>
      </c>
      <c r="E175" s="10" t="e">
        <f>VLOOKUP(B175,'[1]Recensement petits visuels'!$A:$C,3,0)</f>
        <v>#N/A</v>
      </c>
      <c r="F175" s="10"/>
      <c r="G175" s="29" t="e">
        <f t="shared" si="2"/>
        <v>#N/A</v>
      </c>
    </row>
    <row r="176" spans="1:7" x14ac:dyDescent="0.35">
      <c r="A176" s="10">
        <v>175</v>
      </c>
      <c r="B176" s="10" t="s">
        <v>2195</v>
      </c>
      <c r="C176" s="10">
        <v>7</v>
      </c>
      <c r="D176" s="10" t="s">
        <v>2017</v>
      </c>
      <c r="E176" s="10" t="e">
        <f>VLOOKUP(B176,'[1]Recensement petits visuels'!$A:$C,3,0)</f>
        <v>#N/A</v>
      </c>
      <c r="F176" s="10"/>
      <c r="G176" s="29" t="e">
        <f t="shared" si="2"/>
        <v>#N/A</v>
      </c>
    </row>
    <row r="177" spans="1:7" x14ac:dyDescent="0.35">
      <c r="A177" s="10">
        <v>176</v>
      </c>
      <c r="B177" s="10" t="s">
        <v>2196</v>
      </c>
      <c r="C177" s="10">
        <v>7</v>
      </c>
      <c r="D177" s="10" t="s">
        <v>2017</v>
      </c>
      <c r="E177" s="10" t="e">
        <f>VLOOKUP(B177,'[1]Recensement petits visuels'!$A:$C,3,0)</f>
        <v>#N/A</v>
      </c>
      <c r="F177" s="10"/>
      <c r="G177" s="29" t="e">
        <f t="shared" si="2"/>
        <v>#N/A</v>
      </c>
    </row>
    <row r="178" spans="1:7" x14ac:dyDescent="0.35">
      <c r="A178" s="10">
        <v>177</v>
      </c>
      <c r="B178" s="10" t="s">
        <v>2197</v>
      </c>
      <c r="C178" s="10">
        <v>7</v>
      </c>
      <c r="D178" s="10" t="s">
        <v>2017</v>
      </c>
      <c r="E178" s="10" t="e">
        <f>VLOOKUP(B178,'[1]Recensement petits visuels'!$A:$C,3,0)</f>
        <v>#N/A</v>
      </c>
      <c r="F178" s="10"/>
      <c r="G178" s="29" t="e">
        <f t="shared" si="2"/>
        <v>#N/A</v>
      </c>
    </row>
    <row r="179" spans="1:7" x14ac:dyDescent="0.35">
      <c r="A179" s="10">
        <v>178</v>
      </c>
      <c r="B179" s="10" t="s">
        <v>2198</v>
      </c>
      <c r="C179" s="10">
        <v>7</v>
      </c>
      <c r="D179" s="10" t="s">
        <v>2017</v>
      </c>
      <c r="E179" s="10" t="e">
        <f>VLOOKUP(B179,'[1]Recensement petits visuels'!$A:$C,3,0)</f>
        <v>#N/A</v>
      </c>
      <c r="F179" s="10"/>
      <c r="G179" s="29" t="e">
        <f t="shared" si="2"/>
        <v>#N/A</v>
      </c>
    </row>
    <row r="180" spans="1:7" x14ac:dyDescent="0.35">
      <c r="A180" s="10">
        <v>179</v>
      </c>
      <c r="B180" s="10" t="s">
        <v>2199</v>
      </c>
      <c r="C180" s="10">
        <v>7</v>
      </c>
      <c r="D180" s="10" t="s">
        <v>2017</v>
      </c>
      <c r="E180" s="10" t="e">
        <f>VLOOKUP(B180,'[1]Recensement petits visuels'!$A:$C,3,0)</f>
        <v>#N/A</v>
      </c>
      <c r="F180" s="10"/>
      <c r="G180" s="29" t="e">
        <f t="shared" si="2"/>
        <v>#N/A</v>
      </c>
    </row>
    <row r="181" spans="1:7" x14ac:dyDescent="0.35">
      <c r="A181" s="10">
        <v>180</v>
      </c>
      <c r="B181" s="10" t="s">
        <v>2200</v>
      </c>
      <c r="C181" s="10">
        <v>7</v>
      </c>
      <c r="D181" s="10" t="s">
        <v>2017</v>
      </c>
      <c r="E181" s="10" t="e">
        <f>VLOOKUP(B181,'[1]Recensement petits visuels'!$A:$C,3,0)</f>
        <v>#N/A</v>
      </c>
      <c r="F181" s="10"/>
      <c r="G181" s="29" t="e">
        <f t="shared" si="2"/>
        <v>#N/A</v>
      </c>
    </row>
    <row r="182" spans="1:7" x14ac:dyDescent="0.35">
      <c r="A182" s="10">
        <v>181</v>
      </c>
      <c r="B182" s="10" t="s">
        <v>2201</v>
      </c>
      <c r="C182" s="10">
        <v>7</v>
      </c>
      <c r="D182" s="10" t="s">
        <v>2017</v>
      </c>
      <c r="E182" s="10" t="e">
        <f>VLOOKUP(B182,'[1]Recensement petits visuels'!$A:$C,3,0)</f>
        <v>#N/A</v>
      </c>
      <c r="F182" s="10"/>
      <c r="G182" s="29" t="e">
        <f t="shared" si="2"/>
        <v>#N/A</v>
      </c>
    </row>
    <row r="183" spans="1:7" x14ac:dyDescent="0.35">
      <c r="A183" s="10">
        <v>182</v>
      </c>
      <c r="B183" s="10" t="s">
        <v>2202</v>
      </c>
      <c r="C183" s="10">
        <v>7</v>
      </c>
      <c r="D183" s="10" t="s">
        <v>2017</v>
      </c>
      <c r="E183" s="10" t="e">
        <f>VLOOKUP(B183,'[1]Recensement petits visuels'!$A:$C,3,0)</f>
        <v>#N/A</v>
      </c>
      <c r="F183" s="10"/>
      <c r="G183" s="29" t="e">
        <f t="shared" si="2"/>
        <v>#N/A</v>
      </c>
    </row>
    <row r="184" spans="1:7" x14ac:dyDescent="0.35">
      <c r="A184" s="10">
        <v>183</v>
      </c>
      <c r="B184" s="10" t="s">
        <v>2203</v>
      </c>
      <c r="C184" s="10">
        <v>7</v>
      </c>
      <c r="D184" s="10" t="s">
        <v>2017</v>
      </c>
      <c r="E184" s="10" t="e">
        <f>VLOOKUP(B184,'[1]Recensement petits visuels'!$A:$C,3,0)</f>
        <v>#N/A</v>
      </c>
      <c r="F184" s="10"/>
      <c r="G184" s="29" t="e">
        <f t="shared" si="2"/>
        <v>#N/A</v>
      </c>
    </row>
    <row r="185" spans="1:7" x14ac:dyDescent="0.35">
      <c r="A185" s="10">
        <v>184</v>
      </c>
      <c r="B185" s="10" t="s">
        <v>2204</v>
      </c>
      <c r="C185" s="10">
        <v>7</v>
      </c>
      <c r="D185" s="10" t="s">
        <v>2017</v>
      </c>
      <c r="E185" s="10" t="e">
        <f>VLOOKUP(B185,'[1]Recensement petits visuels'!$A:$C,3,0)</f>
        <v>#N/A</v>
      </c>
      <c r="F185" s="10"/>
      <c r="G185" s="29" t="e">
        <f t="shared" si="2"/>
        <v>#N/A</v>
      </c>
    </row>
    <row r="186" spans="1:7" x14ac:dyDescent="0.35">
      <c r="A186" s="10">
        <v>185</v>
      </c>
      <c r="B186" s="118" t="s">
        <v>2205</v>
      </c>
      <c r="C186" s="10">
        <v>8</v>
      </c>
      <c r="D186" s="10" t="s">
        <v>2018</v>
      </c>
      <c r="E186" s="10" t="e">
        <f>VLOOKUP(B186,'[1]Recensement petits visuels'!$A:$C,3,0)</f>
        <v>#N/A</v>
      </c>
      <c r="F186" s="10"/>
      <c r="G186" s="29" t="e">
        <f t="shared" si="2"/>
        <v>#N/A</v>
      </c>
    </row>
    <row r="187" spans="1:7" x14ac:dyDescent="0.35">
      <c r="A187" s="10">
        <v>186</v>
      </c>
      <c r="B187" s="10" t="s">
        <v>2206</v>
      </c>
      <c r="C187" s="10">
        <v>7</v>
      </c>
      <c r="D187" s="10" t="s">
        <v>2017</v>
      </c>
      <c r="E187" s="10" t="e">
        <f>VLOOKUP(B187,'[1]Recensement petits visuels'!$A:$C,3,0)</f>
        <v>#N/A</v>
      </c>
      <c r="F187" s="10"/>
      <c r="G187" s="29" t="e">
        <f t="shared" si="2"/>
        <v>#N/A</v>
      </c>
    </row>
    <row r="188" spans="1:7" x14ac:dyDescent="0.35">
      <c r="A188" s="10">
        <v>187</v>
      </c>
      <c r="B188" s="10" t="s">
        <v>2207</v>
      </c>
      <c r="C188" s="10">
        <v>7</v>
      </c>
      <c r="D188" s="10" t="s">
        <v>2017</v>
      </c>
      <c r="E188" s="10" t="e">
        <f>VLOOKUP(B188,'[1]Recensement petits visuels'!$A:$C,3,0)</f>
        <v>#N/A</v>
      </c>
      <c r="F188" s="10"/>
      <c r="G188" s="29" t="e">
        <f t="shared" si="2"/>
        <v>#N/A</v>
      </c>
    </row>
    <row r="189" spans="1:7" x14ac:dyDescent="0.35">
      <c r="A189" s="10">
        <v>188</v>
      </c>
      <c r="B189" s="118" t="s">
        <v>2208</v>
      </c>
      <c r="C189" s="10">
        <v>7</v>
      </c>
      <c r="D189" s="10" t="s">
        <v>2017</v>
      </c>
      <c r="E189" s="10" t="e">
        <f>VLOOKUP(B189,'[1]Recensement petits visuels'!$A:$C,3,0)</f>
        <v>#N/A</v>
      </c>
      <c r="F189" s="10"/>
      <c r="G189" s="29" t="e">
        <f t="shared" si="2"/>
        <v>#N/A</v>
      </c>
    </row>
    <row r="190" spans="1:7" x14ac:dyDescent="0.35">
      <c r="A190" s="10">
        <v>189</v>
      </c>
      <c r="B190" s="10" t="s">
        <v>2209</v>
      </c>
      <c r="C190" s="10">
        <v>7</v>
      </c>
      <c r="D190" s="10" t="s">
        <v>2017</v>
      </c>
      <c r="E190" s="10" t="e">
        <f>VLOOKUP(B190,'[1]Recensement petits visuels'!$A:$C,3,0)</f>
        <v>#N/A</v>
      </c>
      <c r="F190" s="10"/>
      <c r="G190" s="29" t="e">
        <f t="shared" si="2"/>
        <v>#N/A</v>
      </c>
    </row>
    <row r="191" spans="1:7" x14ac:dyDescent="0.35">
      <c r="A191" s="10">
        <v>190</v>
      </c>
      <c r="B191" s="10" t="s">
        <v>2210</v>
      </c>
      <c r="C191" s="10">
        <v>8</v>
      </c>
      <c r="D191" s="10" t="s">
        <v>2018</v>
      </c>
      <c r="E191" s="10" t="e">
        <f>VLOOKUP(B191,'[1]Recensement petits visuels'!$A:$C,3,0)</f>
        <v>#N/A</v>
      </c>
      <c r="F191" s="10"/>
      <c r="G191" s="29" t="e">
        <f t="shared" si="2"/>
        <v>#N/A</v>
      </c>
    </row>
    <row r="192" spans="1:7" x14ac:dyDescent="0.35">
      <c r="A192" s="10">
        <v>191</v>
      </c>
      <c r="B192" s="10" t="s">
        <v>2211</v>
      </c>
      <c r="C192" s="10">
        <v>8</v>
      </c>
      <c r="D192" s="10" t="s">
        <v>2018</v>
      </c>
      <c r="E192" s="10" t="e">
        <f>VLOOKUP(B192,'[1]Recensement petits visuels'!$A:$C,3,0)</f>
        <v>#N/A</v>
      </c>
      <c r="F192" s="10"/>
      <c r="G192" s="29" t="e">
        <f t="shared" si="2"/>
        <v>#N/A</v>
      </c>
    </row>
    <row r="193" spans="1:7" x14ac:dyDescent="0.35">
      <c r="A193" s="10">
        <v>192</v>
      </c>
      <c r="B193" s="118" t="s">
        <v>2212</v>
      </c>
      <c r="C193" s="10">
        <v>8</v>
      </c>
      <c r="D193" s="10" t="s">
        <v>2018</v>
      </c>
      <c r="E193" s="10" t="e">
        <f>VLOOKUP(B193,'[1]Recensement petits visuels'!$A:$C,3,0)</f>
        <v>#N/A</v>
      </c>
      <c r="F193" s="10"/>
      <c r="G193" s="29" t="e">
        <f t="shared" si="2"/>
        <v>#N/A</v>
      </c>
    </row>
    <row r="194" spans="1:7" x14ac:dyDescent="0.35">
      <c r="A194" s="10">
        <v>193</v>
      </c>
      <c r="B194" s="10" t="s">
        <v>2213</v>
      </c>
      <c r="C194" s="10">
        <v>7</v>
      </c>
      <c r="D194" s="10" t="s">
        <v>2017</v>
      </c>
      <c r="E194" s="10" t="e">
        <f>VLOOKUP(B194,'[1]Recensement petits visuels'!$A:$C,3,0)</f>
        <v>#N/A</v>
      </c>
      <c r="F194" s="10"/>
      <c r="G194" s="29" t="e">
        <f t="shared" ref="G194:G236" si="3">CONCATENATE("INSERT INTO `Visuels` VALUES (",A194,", `",B194,"`, ",C194,", `",E194,"`",", `",F194,"`);")</f>
        <v>#N/A</v>
      </c>
    </row>
    <row r="195" spans="1:7" x14ac:dyDescent="0.35">
      <c r="A195" s="10">
        <v>194</v>
      </c>
      <c r="B195" s="10" t="s">
        <v>2214</v>
      </c>
      <c r="C195" s="10">
        <v>7</v>
      </c>
      <c r="D195" s="10" t="s">
        <v>2017</v>
      </c>
      <c r="E195" s="10" t="e">
        <f>VLOOKUP(B195,'[1]Recensement petits visuels'!$A:$C,3,0)</f>
        <v>#N/A</v>
      </c>
      <c r="F195" s="10"/>
      <c r="G195" s="29" t="e">
        <f t="shared" si="3"/>
        <v>#N/A</v>
      </c>
    </row>
    <row r="196" spans="1:7" x14ac:dyDescent="0.35">
      <c r="A196" s="10">
        <v>195</v>
      </c>
      <c r="B196" s="10" t="s">
        <v>2215</v>
      </c>
      <c r="C196" s="10">
        <v>8</v>
      </c>
      <c r="D196" s="10" t="s">
        <v>2018</v>
      </c>
      <c r="E196" s="10" t="e">
        <f>VLOOKUP(B196,'[1]Recensement petits visuels'!$A:$C,3,0)</f>
        <v>#N/A</v>
      </c>
      <c r="F196" s="10"/>
      <c r="G196" s="29" t="e">
        <f t="shared" si="3"/>
        <v>#N/A</v>
      </c>
    </row>
    <row r="197" spans="1:7" x14ac:dyDescent="0.35">
      <c r="A197" s="10">
        <v>196</v>
      </c>
      <c r="B197" s="10" t="s">
        <v>2216</v>
      </c>
      <c r="C197" s="10">
        <v>8</v>
      </c>
      <c r="D197" s="10" t="s">
        <v>2018</v>
      </c>
      <c r="E197" s="10" t="e">
        <f>VLOOKUP(B197,'[1]Recensement petits visuels'!$A:$C,3,0)</f>
        <v>#N/A</v>
      </c>
      <c r="F197" s="10"/>
      <c r="G197" s="29" t="e">
        <f t="shared" si="3"/>
        <v>#N/A</v>
      </c>
    </row>
    <row r="198" spans="1:7" x14ac:dyDescent="0.35">
      <c r="A198" s="10">
        <v>197</v>
      </c>
      <c r="B198" s="10" t="s">
        <v>2217</v>
      </c>
      <c r="C198" s="10">
        <v>8</v>
      </c>
      <c r="D198" s="10" t="s">
        <v>2018</v>
      </c>
      <c r="E198" s="10" t="e">
        <f>VLOOKUP(B198,'[1]Recensement petits visuels'!$A:$C,3,0)</f>
        <v>#N/A</v>
      </c>
      <c r="F198" s="10"/>
      <c r="G198" s="29" t="e">
        <f t="shared" si="3"/>
        <v>#N/A</v>
      </c>
    </row>
    <row r="199" spans="1:7" x14ac:dyDescent="0.35">
      <c r="A199" s="10">
        <v>198</v>
      </c>
      <c r="B199" s="10" t="s">
        <v>2218</v>
      </c>
      <c r="C199" s="10">
        <v>8</v>
      </c>
      <c r="D199" s="10" t="s">
        <v>2018</v>
      </c>
      <c r="E199" s="10" t="e">
        <f>VLOOKUP(B199,'[1]Recensement petits visuels'!$A:$C,3,0)</f>
        <v>#N/A</v>
      </c>
      <c r="F199" s="10"/>
      <c r="G199" s="29" t="e">
        <f t="shared" si="3"/>
        <v>#N/A</v>
      </c>
    </row>
    <row r="200" spans="1:7" x14ac:dyDescent="0.35">
      <c r="A200" s="10">
        <v>199</v>
      </c>
      <c r="B200" s="10" t="s">
        <v>2219</v>
      </c>
      <c r="C200" s="10">
        <v>8</v>
      </c>
      <c r="D200" s="10" t="s">
        <v>2018</v>
      </c>
      <c r="E200" s="10" t="e">
        <f>VLOOKUP(B200,'[1]Recensement petits visuels'!$A:$C,3,0)</f>
        <v>#N/A</v>
      </c>
      <c r="F200" s="10"/>
      <c r="G200" s="29" t="e">
        <f t="shared" si="3"/>
        <v>#N/A</v>
      </c>
    </row>
    <row r="201" spans="1:7" x14ac:dyDescent="0.35">
      <c r="A201" s="10">
        <v>200</v>
      </c>
      <c r="B201" s="10" t="s">
        <v>2220</v>
      </c>
      <c r="C201" s="10">
        <v>8</v>
      </c>
      <c r="D201" s="10" t="s">
        <v>2018</v>
      </c>
      <c r="E201" s="10" t="e">
        <f>VLOOKUP(B201,'[1]Recensement petits visuels'!$A:$C,3,0)</f>
        <v>#N/A</v>
      </c>
      <c r="F201" s="10"/>
      <c r="G201" s="29" t="e">
        <f t="shared" si="3"/>
        <v>#N/A</v>
      </c>
    </row>
    <row r="202" spans="1:7" x14ac:dyDescent="0.35">
      <c r="A202" s="10">
        <v>201</v>
      </c>
      <c r="B202" s="10" t="s">
        <v>2221</v>
      </c>
      <c r="C202" s="10">
        <v>8</v>
      </c>
      <c r="D202" s="10" t="s">
        <v>2018</v>
      </c>
      <c r="E202" s="10" t="e">
        <f>VLOOKUP(B202,'[1]Recensement petits visuels'!$A:$C,3,0)</f>
        <v>#N/A</v>
      </c>
      <c r="F202" s="10"/>
      <c r="G202" s="29" t="e">
        <f t="shared" si="3"/>
        <v>#N/A</v>
      </c>
    </row>
    <row r="203" spans="1:7" x14ac:dyDescent="0.35">
      <c r="A203" s="10">
        <v>202</v>
      </c>
      <c r="B203" s="10" t="s">
        <v>2222</v>
      </c>
      <c r="C203" s="10">
        <v>8</v>
      </c>
      <c r="D203" s="10" t="s">
        <v>2018</v>
      </c>
      <c r="E203" s="10" t="e">
        <f>VLOOKUP(B203,'[1]Recensement petits visuels'!$A:$C,3,0)</f>
        <v>#N/A</v>
      </c>
      <c r="F203" s="10"/>
      <c r="G203" s="29" t="e">
        <f t="shared" si="3"/>
        <v>#N/A</v>
      </c>
    </row>
    <row r="204" spans="1:7" x14ac:dyDescent="0.35">
      <c r="A204" s="10">
        <v>203</v>
      </c>
      <c r="B204" s="10" t="s">
        <v>2223</v>
      </c>
      <c r="C204" s="10">
        <v>8</v>
      </c>
      <c r="D204" s="10" t="s">
        <v>2018</v>
      </c>
      <c r="E204" s="10" t="e">
        <f>VLOOKUP(B204,'[1]Recensement petits visuels'!$A:$C,3,0)</f>
        <v>#N/A</v>
      </c>
      <c r="F204" s="10"/>
      <c r="G204" s="29" t="e">
        <f t="shared" si="3"/>
        <v>#N/A</v>
      </c>
    </row>
    <row r="205" spans="1:7" x14ac:dyDescent="0.35">
      <c r="A205" s="10">
        <v>204</v>
      </c>
      <c r="B205" s="10" t="s">
        <v>2224</v>
      </c>
      <c r="C205" s="10">
        <v>8</v>
      </c>
      <c r="D205" s="10" t="s">
        <v>2018</v>
      </c>
      <c r="E205" s="10" t="e">
        <f>VLOOKUP(B205,'[1]Recensement petits visuels'!$A:$C,3,0)</f>
        <v>#N/A</v>
      </c>
      <c r="F205" s="10"/>
      <c r="G205" s="29" t="e">
        <f t="shared" si="3"/>
        <v>#N/A</v>
      </c>
    </row>
    <row r="206" spans="1:7" x14ac:dyDescent="0.35">
      <c r="A206" s="10">
        <v>205</v>
      </c>
      <c r="B206" s="10" t="s">
        <v>2225</v>
      </c>
      <c r="C206" s="10">
        <v>8</v>
      </c>
      <c r="D206" s="10" t="s">
        <v>2018</v>
      </c>
      <c r="E206" s="10" t="e">
        <f>VLOOKUP(B206,'[1]Recensement petits visuels'!$A:$C,3,0)</f>
        <v>#N/A</v>
      </c>
      <c r="F206" s="10"/>
      <c r="G206" s="29" t="e">
        <f t="shared" si="3"/>
        <v>#N/A</v>
      </c>
    </row>
    <row r="207" spans="1:7" x14ac:dyDescent="0.35">
      <c r="A207" s="10">
        <v>206</v>
      </c>
      <c r="B207" s="10" t="s">
        <v>2226</v>
      </c>
      <c r="C207" s="10">
        <v>8</v>
      </c>
      <c r="D207" s="10" t="s">
        <v>2018</v>
      </c>
      <c r="E207" s="10" t="e">
        <f>VLOOKUP(B207,'[1]Recensement petits visuels'!$A:$C,3,0)</f>
        <v>#N/A</v>
      </c>
      <c r="F207" s="10"/>
      <c r="G207" s="29" t="e">
        <f t="shared" si="3"/>
        <v>#N/A</v>
      </c>
    </row>
    <row r="208" spans="1:7" x14ac:dyDescent="0.35">
      <c r="A208" s="10">
        <v>207</v>
      </c>
      <c r="B208" s="10" t="s">
        <v>2205</v>
      </c>
      <c r="C208" s="10">
        <v>8</v>
      </c>
      <c r="D208" s="10" t="s">
        <v>2018</v>
      </c>
      <c r="E208" s="10" t="e">
        <f>VLOOKUP(B208,'[1]Recensement petits visuels'!$A:$C,3,0)</f>
        <v>#N/A</v>
      </c>
      <c r="F208" s="10"/>
      <c r="G208" s="29" t="e">
        <f t="shared" si="3"/>
        <v>#N/A</v>
      </c>
    </row>
    <row r="209" spans="1:7" x14ac:dyDescent="0.35">
      <c r="A209" s="10">
        <v>208</v>
      </c>
      <c r="B209" s="10" t="s">
        <v>2227</v>
      </c>
      <c r="C209" s="10">
        <v>8</v>
      </c>
      <c r="D209" s="10" t="s">
        <v>2018</v>
      </c>
      <c r="E209" s="10" t="e">
        <f>VLOOKUP(B209,'[1]Recensement petits visuels'!$A:$C,3,0)</f>
        <v>#N/A</v>
      </c>
      <c r="F209" s="10"/>
      <c r="G209" s="29" t="e">
        <f t="shared" si="3"/>
        <v>#N/A</v>
      </c>
    </row>
    <row r="210" spans="1:7" x14ac:dyDescent="0.35">
      <c r="A210" s="10">
        <v>209</v>
      </c>
      <c r="B210" s="10" t="s">
        <v>2228</v>
      </c>
      <c r="C210" s="10">
        <v>8</v>
      </c>
      <c r="D210" s="10" t="s">
        <v>2018</v>
      </c>
      <c r="E210" s="10" t="e">
        <f>VLOOKUP(B210,'[1]Recensement petits visuels'!$A:$C,3,0)</f>
        <v>#N/A</v>
      </c>
      <c r="F210" s="10"/>
      <c r="G210" s="29" t="e">
        <f t="shared" si="3"/>
        <v>#N/A</v>
      </c>
    </row>
    <row r="211" spans="1:7" x14ac:dyDescent="0.35">
      <c r="A211" s="10">
        <v>210</v>
      </c>
      <c r="B211" s="10" t="s">
        <v>2210</v>
      </c>
      <c r="C211" s="10">
        <v>8</v>
      </c>
      <c r="D211" s="10" t="s">
        <v>2018</v>
      </c>
      <c r="E211" s="10" t="e">
        <f>VLOOKUP(B211,'[1]Recensement petits visuels'!$A:$C,3,0)</f>
        <v>#N/A</v>
      </c>
      <c r="F211" s="10"/>
      <c r="G211" s="29" t="e">
        <f t="shared" si="3"/>
        <v>#N/A</v>
      </c>
    </row>
    <row r="212" spans="1:7" x14ac:dyDescent="0.35">
      <c r="A212" s="10">
        <v>211</v>
      </c>
      <c r="B212" s="10" t="s">
        <v>2211</v>
      </c>
      <c r="C212" s="10">
        <v>8</v>
      </c>
      <c r="D212" s="10" t="s">
        <v>2018</v>
      </c>
      <c r="E212" s="10" t="e">
        <f>VLOOKUP(B212,'[1]Recensement petits visuels'!$A:$C,3,0)</f>
        <v>#N/A</v>
      </c>
      <c r="F212" s="10"/>
      <c r="G212" s="29" t="e">
        <f t="shared" si="3"/>
        <v>#N/A</v>
      </c>
    </row>
    <row r="213" spans="1:7" x14ac:dyDescent="0.35">
      <c r="A213" s="10">
        <v>212</v>
      </c>
      <c r="B213" s="10" t="s">
        <v>2229</v>
      </c>
      <c r="C213" s="10">
        <v>8</v>
      </c>
      <c r="D213" s="10" t="s">
        <v>2018</v>
      </c>
      <c r="E213" s="10" t="e">
        <f>VLOOKUP(B213,'[1]Recensement petits visuels'!$A:$C,3,0)</f>
        <v>#N/A</v>
      </c>
      <c r="F213" s="10"/>
      <c r="G213" s="29" t="e">
        <f t="shared" si="3"/>
        <v>#N/A</v>
      </c>
    </row>
    <row r="214" spans="1:7" x14ac:dyDescent="0.35">
      <c r="A214" s="10">
        <v>213</v>
      </c>
      <c r="B214" s="10" t="s">
        <v>2230</v>
      </c>
      <c r="C214" s="10">
        <v>8</v>
      </c>
      <c r="D214" s="10" t="s">
        <v>2018</v>
      </c>
      <c r="E214" s="10" t="e">
        <f>VLOOKUP(B214,'[1]Recensement petits visuels'!$A:$C,3,0)</f>
        <v>#N/A</v>
      </c>
      <c r="F214" s="10"/>
      <c r="G214" s="29" t="e">
        <f t="shared" si="3"/>
        <v>#N/A</v>
      </c>
    </row>
    <row r="215" spans="1:7" x14ac:dyDescent="0.35">
      <c r="A215" s="10">
        <v>214</v>
      </c>
      <c r="B215" s="10" t="s">
        <v>2231</v>
      </c>
      <c r="C215" s="10">
        <v>8</v>
      </c>
      <c r="D215" s="10" t="s">
        <v>2018</v>
      </c>
      <c r="E215" s="10" t="e">
        <f>VLOOKUP(B215,'[1]Recensement petits visuels'!$A:$C,3,0)</f>
        <v>#N/A</v>
      </c>
      <c r="F215" s="10"/>
      <c r="G215" s="29" t="e">
        <f t="shared" si="3"/>
        <v>#N/A</v>
      </c>
    </row>
    <row r="216" spans="1:7" x14ac:dyDescent="0.35">
      <c r="A216" s="10">
        <v>215</v>
      </c>
      <c r="B216" s="10" t="s">
        <v>2232</v>
      </c>
      <c r="C216" s="10">
        <v>8</v>
      </c>
      <c r="D216" s="10" t="s">
        <v>2018</v>
      </c>
      <c r="E216" s="10" t="e">
        <f>VLOOKUP(B216,'[1]Recensement petits visuels'!$A:$C,3,0)</f>
        <v>#N/A</v>
      </c>
      <c r="F216" s="10"/>
      <c r="G216" s="29" t="e">
        <f t="shared" si="3"/>
        <v>#N/A</v>
      </c>
    </row>
    <row r="217" spans="1:7" x14ac:dyDescent="0.35">
      <c r="A217" s="10">
        <v>216</v>
      </c>
      <c r="B217" s="10" t="s">
        <v>2233</v>
      </c>
      <c r="C217" s="10">
        <v>8</v>
      </c>
      <c r="D217" s="10" t="s">
        <v>2018</v>
      </c>
      <c r="E217" s="10" t="e">
        <f>VLOOKUP(B217,'[1]Recensement petits visuels'!$A:$C,3,0)</f>
        <v>#N/A</v>
      </c>
      <c r="F217" s="10"/>
      <c r="G217" s="29" t="e">
        <f t="shared" si="3"/>
        <v>#N/A</v>
      </c>
    </row>
    <row r="218" spans="1:7" x14ac:dyDescent="0.35">
      <c r="A218" s="10">
        <v>217</v>
      </c>
      <c r="B218" s="10" t="s">
        <v>2234</v>
      </c>
      <c r="C218" s="10">
        <v>8</v>
      </c>
      <c r="D218" s="10" t="s">
        <v>2018</v>
      </c>
      <c r="E218" s="10" t="e">
        <f>VLOOKUP(B218,'[1]Recensement petits visuels'!$A:$C,3,0)</f>
        <v>#N/A</v>
      </c>
      <c r="F218" s="10"/>
      <c r="G218" s="29" t="e">
        <f t="shared" si="3"/>
        <v>#N/A</v>
      </c>
    </row>
    <row r="219" spans="1:7" x14ac:dyDescent="0.35">
      <c r="A219" s="10">
        <v>218</v>
      </c>
      <c r="B219" s="10" t="s">
        <v>2235</v>
      </c>
      <c r="C219" s="10">
        <v>8</v>
      </c>
      <c r="D219" s="10" t="s">
        <v>2018</v>
      </c>
      <c r="E219" s="10" t="e">
        <f>VLOOKUP(B219,'[1]Recensement petits visuels'!$A:$C,3,0)</f>
        <v>#N/A</v>
      </c>
      <c r="F219" s="10"/>
      <c r="G219" s="29" t="e">
        <f t="shared" si="3"/>
        <v>#N/A</v>
      </c>
    </row>
    <row r="220" spans="1:7" x14ac:dyDescent="0.35">
      <c r="A220" s="10">
        <v>219</v>
      </c>
      <c r="B220" s="10" t="s">
        <v>2236</v>
      </c>
      <c r="C220" s="10">
        <v>8</v>
      </c>
      <c r="D220" s="10" t="s">
        <v>2018</v>
      </c>
      <c r="E220" s="10" t="e">
        <f>VLOOKUP(B220,'[1]Recensement petits visuels'!$A:$C,3,0)</f>
        <v>#N/A</v>
      </c>
      <c r="F220" s="10"/>
      <c r="G220" s="29" t="e">
        <f t="shared" si="3"/>
        <v>#N/A</v>
      </c>
    </row>
    <row r="221" spans="1:7" x14ac:dyDescent="0.35">
      <c r="A221" s="10">
        <v>220</v>
      </c>
      <c r="B221" s="10" t="s">
        <v>2237</v>
      </c>
      <c r="C221" s="10">
        <v>8</v>
      </c>
      <c r="D221" s="10" t="s">
        <v>2018</v>
      </c>
      <c r="E221" s="10" t="e">
        <f>VLOOKUP(B221,'[1]Recensement petits visuels'!$A:$C,3,0)</f>
        <v>#N/A</v>
      </c>
      <c r="F221" s="10"/>
      <c r="G221" s="29" t="e">
        <f t="shared" si="3"/>
        <v>#N/A</v>
      </c>
    </row>
    <row r="222" spans="1:7" x14ac:dyDescent="0.35">
      <c r="A222" s="10">
        <v>221</v>
      </c>
      <c r="B222" s="10" t="s">
        <v>2238</v>
      </c>
      <c r="C222" s="10">
        <v>8</v>
      </c>
      <c r="D222" s="10" t="s">
        <v>2018</v>
      </c>
      <c r="E222" s="10" t="e">
        <f>VLOOKUP(B222,'[1]Recensement petits visuels'!$A:$C,3,0)</f>
        <v>#N/A</v>
      </c>
      <c r="F222" s="10"/>
      <c r="G222" s="29" t="e">
        <f t="shared" si="3"/>
        <v>#N/A</v>
      </c>
    </row>
    <row r="223" spans="1:7" x14ac:dyDescent="0.35">
      <c r="A223" s="10">
        <v>222</v>
      </c>
      <c r="B223" s="10" t="s">
        <v>2239</v>
      </c>
      <c r="C223" s="10">
        <v>8</v>
      </c>
      <c r="D223" s="10" t="s">
        <v>2018</v>
      </c>
      <c r="E223" s="10" t="e">
        <f>VLOOKUP(B223,'[1]Recensement petits visuels'!$A:$C,3,0)</f>
        <v>#N/A</v>
      </c>
      <c r="F223" s="10"/>
      <c r="G223" s="29" t="e">
        <f t="shared" si="3"/>
        <v>#N/A</v>
      </c>
    </row>
    <row r="224" spans="1:7" x14ac:dyDescent="0.35">
      <c r="A224" s="10">
        <v>223</v>
      </c>
      <c r="B224" s="10" t="s">
        <v>2240</v>
      </c>
      <c r="C224" s="10">
        <v>8</v>
      </c>
      <c r="D224" s="10" t="s">
        <v>2018</v>
      </c>
      <c r="E224" s="10" t="e">
        <f>VLOOKUP(B224,'[1]Recensement petits visuels'!$A:$C,3,0)</f>
        <v>#N/A</v>
      </c>
      <c r="F224" s="10"/>
      <c r="G224" s="29" t="e">
        <f t="shared" si="3"/>
        <v>#N/A</v>
      </c>
    </row>
    <row r="225" spans="1:7" x14ac:dyDescent="0.35">
      <c r="A225" s="10">
        <v>224</v>
      </c>
      <c r="B225" s="10" t="s">
        <v>2163</v>
      </c>
      <c r="C225" s="10">
        <v>6</v>
      </c>
      <c r="D225" s="10" t="s">
        <v>2016</v>
      </c>
      <c r="E225" s="10" t="e">
        <f>VLOOKUP(B225,'[1]Recensement petits visuels'!$A:$C,3,0)</f>
        <v>#N/A</v>
      </c>
      <c r="F225" s="10"/>
      <c r="G225" s="29" t="e">
        <f t="shared" si="3"/>
        <v>#N/A</v>
      </c>
    </row>
    <row r="226" spans="1:7" x14ac:dyDescent="0.35">
      <c r="A226" s="10">
        <v>225</v>
      </c>
      <c r="B226" s="10" t="s">
        <v>2241</v>
      </c>
      <c r="C226" s="10">
        <v>8</v>
      </c>
      <c r="D226" s="10" t="s">
        <v>2018</v>
      </c>
      <c r="E226" s="10" t="e">
        <f>VLOOKUP(B226,'[1]Recensement petits visuels'!$A:$C,3,0)</f>
        <v>#N/A</v>
      </c>
      <c r="F226" s="10"/>
      <c r="G226" s="29" t="e">
        <f t="shared" si="3"/>
        <v>#N/A</v>
      </c>
    </row>
    <row r="227" spans="1:7" x14ac:dyDescent="0.35">
      <c r="A227" s="10">
        <v>226</v>
      </c>
      <c r="B227" s="10" t="s">
        <v>2172</v>
      </c>
      <c r="C227" s="10">
        <v>6</v>
      </c>
      <c r="D227" s="10" t="s">
        <v>2016</v>
      </c>
      <c r="E227" s="10" t="e">
        <f>VLOOKUP(B227,'[1]Recensement petits visuels'!$A:$C,3,0)</f>
        <v>#N/A</v>
      </c>
      <c r="F227" s="10"/>
      <c r="G227" s="29" t="e">
        <f t="shared" si="3"/>
        <v>#N/A</v>
      </c>
    </row>
    <row r="228" spans="1:7" x14ac:dyDescent="0.35">
      <c r="A228" s="10">
        <v>227</v>
      </c>
      <c r="B228" s="10" t="s">
        <v>2242</v>
      </c>
      <c r="C228" s="10">
        <v>8</v>
      </c>
      <c r="D228" s="10" t="s">
        <v>2018</v>
      </c>
      <c r="E228" s="10" t="e">
        <f>VLOOKUP(B228,'[1]Recensement petits visuels'!$A:$C,3,0)</f>
        <v>#N/A</v>
      </c>
      <c r="F228" s="10"/>
      <c r="G228" s="29" t="e">
        <f t="shared" si="3"/>
        <v>#N/A</v>
      </c>
    </row>
    <row r="229" spans="1:7" x14ac:dyDescent="0.35">
      <c r="A229" s="10">
        <v>228</v>
      </c>
      <c r="B229" s="10" t="s">
        <v>2243</v>
      </c>
      <c r="C229" s="10">
        <v>8</v>
      </c>
      <c r="D229" s="10" t="s">
        <v>2018</v>
      </c>
      <c r="E229" s="10" t="e">
        <f>VLOOKUP(B229,'[1]Recensement petits visuels'!$A:$C,3,0)</f>
        <v>#N/A</v>
      </c>
      <c r="F229" s="10"/>
      <c r="G229" s="29" t="e">
        <f t="shared" si="3"/>
        <v>#N/A</v>
      </c>
    </row>
    <row r="230" spans="1:7" x14ac:dyDescent="0.35">
      <c r="A230" s="10">
        <v>229</v>
      </c>
      <c r="B230" s="10" t="s">
        <v>2244</v>
      </c>
      <c r="C230" s="10">
        <v>8</v>
      </c>
      <c r="D230" s="10" t="s">
        <v>2018</v>
      </c>
      <c r="E230" s="10" t="e">
        <f>VLOOKUP(B230,'[1]Recensement petits visuels'!$A:$C,3,0)</f>
        <v>#N/A</v>
      </c>
      <c r="F230" s="10"/>
      <c r="G230" s="29" t="e">
        <f t="shared" si="3"/>
        <v>#N/A</v>
      </c>
    </row>
    <row r="231" spans="1:7" x14ac:dyDescent="0.35">
      <c r="A231" s="10">
        <v>230</v>
      </c>
      <c r="B231" s="10" t="s">
        <v>2245</v>
      </c>
      <c r="C231" s="10">
        <v>8</v>
      </c>
      <c r="D231" s="10" t="s">
        <v>2018</v>
      </c>
      <c r="E231" s="10" t="e">
        <f>VLOOKUP(B231,'[1]Recensement petits visuels'!$A:$C,3,0)</f>
        <v>#N/A</v>
      </c>
      <c r="F231" s="10"/>
      <c r="G231" s="29" t="e">
        <f t="shared" si="3"/>
        <v>#N/A</v>
      </c>
    </row>
    <row r="232" spans="1:7" x14ac:dyDescent="0.35">
      <c r="A232" s="10">
        <v>231</v>
      </c>
      <c r="B232" s="10" t="s">
        <v>2246</v>
      </c>
      <c r="C232" s="10">
        <v>8</v>
      </c>
      <c r="D232" s="10" t="s">
        <v>2018</v>
      </c>
      <c r="E232" s="10" t="e">
        <f>VLOOKUP(B232,'[1]Recensement petits visuels'!$A:$C,3,0)</f>
        <v>#N/A</v>
      </c>
      <c r="F232" s="10"/>
      <c r="G232" s="29" t="e">
        <f t="shared" si="3"/>
        <v>#N/A</v>
      </c>
    </row>
    <row r="233" spans="1:7" x14ac:dyDescent="0.35">
      <c r="A233" s="10">
        <v>232</v>
      </c>
      <c r="B233" s="10" t="s">
        <v>2247</v>
      </c>
      <c r="C233" s="10">
        <v>8</v>
      </c>
      <c r="D233" s="10" t="s">
        <v>2018</v>
      </c>
      <c r="E233" s="10" t="e">
        <f>VLOOKUP(B233,'[1]Recensement petits visuels'!$A:$C,3,0)</f>
        <v>#N/A</v>
      </c>
      <c r="F233" s="10"/>
      <c r="G233" s="29" t="e">
        <f t="shared" si="3"/>
        <v>#N/A</v>
      </c>
    </row>
    <row r="234" spans="1:7" x14ac:dyDescent="0.35">
      <c r="A234" s="10">
        <v>233</v>
      </c>
      <c r="B234" s="10" t="s">
        <v>2248</v>
      </c>
      <c r="C234" s="10">
        <v>8</v>
      </c>
      <c r="D234" s="10" t="s">
        <v>2018</v>
      </c>
      <c r="E234" s="10" t="e">
        <f>VLOOKUP(B234,'[1]Recensement petits visuels'!$A:$C,3,0)</f>
        <v>#N/A</v>
      </c>
      <c r="F234" s="10"/>
      <c r="G234" s="29" t="e">
        <f t="shared" si="3"/>
        <v>#N/A</v>
      </c>
    </row>
    <row r="235" spans="1:7" x14ac:dyDescent="0.35">
      <c r="A235" s="10">
        <v>234</v>
      </c>
      <c r="B235" s="10" t="s">
        <v>2249</v>
      </c>
      <c r="C235" s="10">
        <v>8</v>
      </c>
      <c r="D235" s="10" t="s">
        <v>2018</v>
      </c>
      <c r="E235" s="10" t="e">
        <f>VLOOKUP(B235,'[1]Recensement petits visuels'!$A:$C,3,0)</f>
        <v>#N/A</v>
      </c>
      <c r="F235" s="10"/>
      <c r="G235" s="29" t="e">
        <f t="shared" si="3"/>
        <v>#N/A</v>
      </c>
    </row>
    <row r="236" spans="1:7" x14ac:dyDescent="0.35">
      <c r="A236" s="10">
        <v>235</v>
      </c>
      <c r="B236" s="10" t="s">
        <v>2250</v>
      </c>
      <c r="C236" s="10">
        <v>8</v>
      </c>
      <c r="D236" s="10" t="s">
        <v>2018</v>
      </c>
      <c r="E236" s="10" t="e">
        <f>VLOOKUP(B236,'[1]Recensement petits visuels'!$A:$C,3,0)</f>
        <v>#N/A</v>
      </c>
      <c r="F236" s="10"/>
      <c r="G236" s="29" t="e">
        <f t="shared" si="3"/>
        <v>#N/A</v>
      </c>
    </row>
    <row r="237" spans="1:7" x14ac:dyDescent="0.35">
      <c r="A237" t="s">
        <v>2251</v>
      </c>
      <c r="C237" t="s">
        <v>2251</v>
      </c>
      <c r="D237" s="75" t="s">
        <v>2251</v>
      </c>
      <c r="E237" s="28" t="s">
        <v>2251</v>
      </c>
      <c r="F237" t="s">
        <v>2251</v>
      </c>
      <c r="G237" t="s">
        <v>2251</v>
      </c>
    </row>
  </sheetData>
  <pageMargins left="0.7" right="0.7" top="0.75" bottom="0.75" header="0.51180555555555496" footer="0.51180555555555496"/>
  <pageSetup paperSize="9" firstPageNumber="0"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240"/>
  <sheetViews>
    <sheetView zoomScaleNormal="100" workbookViewId="0">
      <pane ySplit="1" topLeftCell="A44" activePane="bottomLeft" state="frozen"/>
      <selection pane="bottomLeft" activeCell="B63" sqref="B63"/>
    </sheetView>
  </sheetViews>
  <sheetFormatPr baseColWidth="10" defaultColWidth="10.54296875" defaultRowHeight="14.5" x14ac:dyDescent="0.35"/>
  <cols>
    <col min="1" max="1" width="4" customWidth="1"/>
    <col min="2" max="2" width="25.81640625" customWidth="1"/>
    <col min="3" max="3" width="9.54296875" customWidth="1"/>
    <col min="5" max="5" width="8.7265625" customWidth="1"/>
    <col min="9" max="11" width="27.7265625" customWidth="1"/>
  </cols>
  <sheetData>
    <row r="1" spans="1:12" x14ac:dyDescent="0.35">
      <c r="A1" s="21" t="s">
        <v>8</v>
      </c>
      <c r="B1" s="21" t="s">
        <v>14</v>
      </c>
      <c r="C1" s="21" t="s">
        <v>2252</v>
      </c>
      <c r="D1" s="21" t="s">
        <v>2253</v>
      </c>
      <c r="E1" s="21" t="s">
        <v>593</v>
      </c>
      <c r="F1" s="119" t="s">
        <v>2254</v>
      </c>
      <c r="G1" s="21" t="s">
        <v>618</v>
      </c>
      <c r="H1" s="21" t="s">
        <v>2255</v>
      </c>
      <c r="I1" s="115" t="s">
        <v>2256</v>
      </c>
      <c r="J1" s="113" t="s">
        <v>2019</v>
      </c>
      <c r="K1" s="113" t="s">
        <v>2020</v>
      </c>
      <c r="L1" s="113" t="s">
        <v>2257</v>
      </c>
    </row>
    <row r="2" spans="1:12" x14ac:dyDescent="0.35">
      <c r="A2" s="10">
        <v>1</v>
      </c>
      <c r="B2" s="10" t="s">
        <v>2191</v>
      </c>
      <c r="C2" s="100" t="s">
        <v>2258</v>
      </c>
      <c r="D2" t="s">
        <v>2259</v>
      </c>
      <c r="E2" s="100" t="s">
        <v>2260</v>
      </c>
      <c r="F2" t="str">
        <f t="shared" ref="F2:F65" si="0">MID(B2,1,1)</f>
        <v>a</v>
      </c>
      <c r="G2" s="120" t="b">
        <f t="shared" ref="G2:G65" si="1">NOT(ISERR(SEARCH(F2,"aeiouy")))</f>
        <v>1</v>
      </c>
      <c r="I2" t="str">
        <f t="shared" ref="I2:I19" si="2">IF(E2="pluriel",        B2,        IF(ISERR(SEARCH(" ",B2)),             IF(OR(MID(B2,LEN(B2),1)="s",MID(B2,LEN(B2),1)="x"),                 B2,                 IF(MID(B2,LEN(B2)-2,3)="eau",                     CONCATENATE(B2,"x"),                     CONCATENATE(B2,"s"))),             IF(ISERR(SEARCH(" ",B2,SEARCH(" ",B2,1)+1)),                 CONCATENATE(                     MID(B2,1,SEARCH(" ",B2,1)-1),                     IF(OR(MID(B2,SEARCH(" ",B2,1)-1,1)="s",MID(B2,SEARCH(" ",B2,1)-1,1)="x"),"","s"),                     MID(B2, SEARCH(" ",B2,1),LEN(B2)),                             IF(OR(MID(B2,LEN(B2),1)="s",MID(B2,LEN(B2),1)="x"),"","s")                     ),                 CONCATENATE(                     MID(B2,1,SEARCH(" ",B2,1)-1),                     IF(OR(MID(B2,SEARCH(" ",B2,1)-1,1)="s",MID(B2,SEARCH(" ",B2,1)-1,1)="x"),"","s"),                     MID(B2, SEARCH(" ",B2,1),LEN(B2)))             )        ) )</f>
        <v>algues</v>
      </c>
      <c r="J2">
        <f>VLOOKUP(B2,Visuels!B:C,2,0)</f>
        <v>6</v>
      </c>
      <c r="K2" t="e">
        <f>VLOOKUP(B2,Visuels!B:E,4,0)</f>
        <v>#N/A</v>
      </c>
      <c r="L2" s="29" t="e">
        <f t="shared" ref="L2:L10" si="3">CONCATENATE("INSERT INTO `Elements` VALUES (",A2,", '", SUBSTITUTE(B2,"'","''"),"', '",C2,"', '",D2,"', '",E2,"', '",F2,"', ",IF(G2,"True","False"),", '",H2,"', '",SUBSTITUTE(I2,"'","''"),"', '",K2,"');")</f>
        <v>#N/A</v>
      </c>
    </row>
    <row r="3" spans="1:12" x14ac:dyDescent="0.35">
      <c r="A3" s="10">
        <v>2</v>
      </c>
      <c r="B3" s="10" t="s">
        <v>2215</v>
      </c>
      <c r="C3" s="100" t="s">
        <v>2261</v>
      </c>
      <c r="D3" t="s">
        <v>2262</v>
      </c>
      <c r="E3" s="100" t="s">
        <v>2260</v>
      </c>
      <c r="F3" t="str">
        <f t="shared" si="0"/>
        <v>a</v>
      </c>
      <c r="G3" s="120" t="b">
        <f t="shared" si="1"/>
        <v>1</v>
      </c>
      <c r="H3" t="s">
        <v>2263</v>
      </c>
      <c r="I3" t="str">
        <f t="shared" si="2"/>
        <v>alligators</v>
      </c>
      <c r="J3">
        <f>VLOOKUP(B3,Visuels!B:C,2,0)</f>
        <v>8</v>
      </c>
      <c r="K3" t="e">
        <f>VLOOKUP(B3,Visuels!B:E,4,0)</f>
        <v>#N/A</v>
      </c>
      <c r="L3" s="29" t="e">
        <f t="shared" si="3"/>
        <v>#N/A</v>
      </c>
    </row>
    <row r="4" spans="1:12" x14ac:dyDescent="0.35">
      <c r="A4" s="10">
        <v>3</v>
      </c>
      <c r="B4" s="10" t="s">
        <v>2022</v>
      </c>
      <c r="C4" s="100" t="s">
        <v>2261</v>
      </c>
      <c r="D4" t="s">
        <v>2259</v>
      </c>
      <c r="E4" s="100" t="s">
        <v>2260</v>
      </c>
      <c r="F4" t="str">
        <f t="shared" si="0"/>
        <v>a</v>
      </c>
      <c r="G4" s="120" t="b">
        <f t="shared" si="1"/>
        <v>1</v>
      </c>
      <c r="H4" t="s">
        <v>2263</v>
      </c>
      <c r="I4" t="str">
        <f t="shared" si="2"/>
        <v>ammonites</v>
      </c>
      <c r="J4">
        <f>VLOOKUP(B4,Visuels!B:C,2,0)</f>
        <v>2</v>
      </c>
      <c r="K4" t="e">
        <f>VLOOKUP(B4,Visuels!B:E,4,0)</f>
        <v>#N/A</v>
      </c>
      <c r="L4" s="29" t="e">
        <f t="shared" si="3"/>
        <v>#N/A</v>
      </c>
    </row>
    <row r="5" spans="1:12" x14ac:dyDescent="0.35">
      <c r="A5" s="10">
        <v>4</v>
      </c>
      <c r="B5" s="10" t="s">
        <v>2192</v>
      </c>
      <c r="C5" s="28" t="s">
        <v>2264</v>
      </c>
      <c r="D5" t="s">
        <v>2262</v>
      </c>
      <c r="E5" s="100" t="s">
        <v>2260</v>
      </c>
      <c r="F5" t="str">
        <f t="shared" si="0"/>
        <v>a</v>
      </c>
      <c r="G5" s="120" t="b">
        <f t="shared" si="1"/>
        <v>1</v>
      </c>
      <c r="H5" t="s">
        <v>620</v>
      </c>
      <c r="I5" t="str">
        <f t="shared" si="2"/>
        <v>ananas</v>
      </c>
      <c r="J5">
        <f>VLOOKUP(B5,Visuels!B:C,2,0)</f>
        <v>6</v>
      </c>
      <c r="K5" t="e">
        <f>VLOOKUP(B5,Visuels!B:E,4,0)</f>
        <v>#N/A</v>
      </c>
      <c r="L5" s="29" t="e">
        <f t="shared" si="3"/>
        <v>#N/A</v>
      </c>
    </row>
    <row r="6" spans="1:12" x14ac:dyDescent="0.35">
      <c r="A6" s="10">
        <v>5</v>
      </c>
      <c r="B6" s="10" t="s">
        <v>2023</v>
      </c>
      <c r="C6" s="100" t="s">
        <v>2261</v>
      </c>
      <c r="D6" t="s">
        <v>2262</v>
      </c>
      <c r="E6" s="100" t="s">
        <v>2260</v>
      </c>
      <c r="F6" t="str">
        <f t="shared" si="0"/>
        <v>a</v>
      </c>
      <c r="G6" s="120" t="b">
        <f t="shared" si="1"/>
        <v>1</v>
      </c>
      <c r="H6" t="s">
        <v>2263</v>
      </c>
      <c r="I6" t="str">
        <f t="shared" si="2"/>
        <v>ankylosaurus</v>
      </c>
      <c r="J6">
        <f>VLOOKUP(B6,Visuels!B:C,2,0)</f>
        <v>2</v>
      </c>
      <c r="K6" t="e">
        <f>VLOOKUP(B6,Visuels!B:E,4,0)</f>
        <v>#N/A</v>
      </c>
      <c r="L6" s="29" t="e">
        <f t="shared" si="3"/>
        <v>#N/A</v>
      </c>
    </row>
    <row r="7" spans="1:12" x14ac:dyDescent="0.35">
      <c r="A7" s="10">
        <v>6</v>
      </c>
      <c r="B7" s="10" t="s">
        <v>2147</v>
      </c>
      <c r="C7" s="100" t="s">
        <v>2265</v>
      </c>
      <c r="D7" t="s">
        <v>2262</v>
      </c>
      <c r="E7" s="100" t="s">
        <v>2260</v>
      </c>
      <c r="F7" t="str">
        <f t="shared" si="0"/>
        <v>a</v>
      </c>
      <c r="G7" s="120" t="b">
        <f t="shared" si="1"/>
        <v>1</v>
      </c>
      <c r="H7" t="s">
        <v>620</v>
      </c>
      <c r="I7" t="str">
        <f t="shared" si="2"/>
        <v>appareils photos</v>
      </c>
      <c r="J7">
        <f>VLOOKUP(B7,Visuels!B:C,2,0)</f>
        <v>6</v>
      </c>
      <c r="K7" t="e">
        <f>VLOOKUP(B7,Visuels!B:E,4,0)</f>
        <v>#N/A</v>
      </c>
      <c r="L7" s="29" t="e">
        <f t="shared" si="3"/>
        <v>#N/A</v>
      </c>
    </row>
    <row r="8" spans="1:12" x14ac:dyDescent="0.35">
      <c r="A8" s="10">
        <v>7</v>
      </c>
      <c r="B8" s="10" t="s">
        <v>2049</v>
      </c>
      <c r="C8" s="100" t="s">
        <v>2258</v>
      </c>
      <c r="D8" t="s">
        <v>2262</v>
      </c>
      <c r="E8" s="100" t="s">
        <v>2260</v>
      </c>
      <c r="F8" t="str">
        <f t="shared" si="0"/>
        <v>a</v>
      </c>
      <c r="G8" s="120" t="b">
        <f t="shared" si="1"/>
        <v>1</v>
      </c>
      <c r="H8" t="s">
        <v>620</v>
      </c>
      <c r="I8" t="str">
        <f t="shared" si="2"/>
        <v>arbres</v>
      </c>
      <c r="J8">
        <f>VLOOKUP(B8,Visuels!B:C,2,0)</f>
        <v>2</v>
      </c>
      <c r="K8" t="e">
        <f>VLOOKUP(B8,Visuels!B:E,4,0)</f>
        <v>#N/A</v>
      </c>
      <c r="L8" s="29" t="e">
        <f t="shared" si="3"/>
        <v>#N/A</v>
      </c>
    </row>
    <row r="9" spans="1:12" x14ac:dyDescent="0.35">
      <c r="A9" s="10">
        <v>8</v>
      </c>
      <c r="B9" s="10" t="s">
        <v>2024</v>
      </c>
      <c r="C9" s="100" t="s">
        <v>2261</v>
      </c>
      <c r="D9" t="s">
        <v>2262</v>
      </c>
      <c r="E9" s="100" t="s">
        <v>2260</v>
      </c>
      <c r="F9" t="str">
        <f t="shared" si="0"/>
        <v>a</v>
      </c>
      <c r="G9" s="120" t="b">
        <f t="shared" si="1"/>
        <v>1</v>
      </c>
      <c r="H9" t="s">
        <v>2263</v>
      </c>
      <c r="I9" t="str">
        <f t="shared" si="2"/>
        <v>archæoptéryx</v>
      </c>
      <c r="J9">
        <f>VLOOKUP(B9,Visuels!B:C,2,0)</f>
        <v>2</v>
      </c>
      <c r="K9" t="e">
        <f>VLOOKUP(B9,Visuels!B:E,4,0)</f>
        <v>#N/A</v>
      </c>
      <c r="L9" s="29" t="e">
        <f t="shared" si="3"/>
        <v>#N/A</v>
      </c>
    </row>
    <row r="10" spans="1:12" x14ac:dyDescent="0.35">
      <c r="A10" s="10">
        <v>9</v>
      </c>
      <c r="B10" s="10" t="s">
        <v>2067</v>
      </c>
      <c r="C10" s="100" t="s">
        <v>2266</v>
      </c>
      <c r="D10" t="s">
        <v>2262</v>
      </c>
      <c r="E10" s="100" t="s">
        <v>2260</v>
      </c>
      <c r="F10" t="str">
        <f t="shared" si="0"/>
        <v>a</v>
      </c>
      <c r="G10" s="120" t="b">
        <f t="shared" si="1"/>
        <v>1</v>
      </c>
      <c r="H10" t="s">
        <v>2263</v>
      </c>
      <c r="I10" t="str">
        <f t="shared" si="2"/>
        <v>astronautes</v>
      </c>
      <c r="J10">
        <f>VLOOKUP(B10,Visuels!B:C,2,0)</f>
        <v>3</v>
      </c>
      <c r="K10" t="e">
        <f>VLOOKUP(B10,Visuels!B:E,4,0)</f>
        <v>#N/A</v>
      </c>
      <c r="L10" s="29" t="e">
        <f t="shared" si="3"/>
        <v>#N/A</v>
      </c>
    </row>
    <row r="11" spans="1:12" hidden="1" x14ac:dyDescent="0.35">
      <c r="A11" s="10">
        <v>10</v>
      </c>
      <c r="B11" s="10" t="s">
        <v>2267</v>
      </c>
      <c r="C11" s="100" t="s">
        <v>2265</v>
      </c>
      <c r="D11" t="s">
        <v>2259</v>
      </c>
      <c r="E11" s="100" t="s">
        <v>2260</v>
      </c>
      <c r="F11" t="str">
        <f t="shared" si="0"/>
        <v>a</v>
      </c>
      <c r="G11" s="120" t="b">
        <f t="shared" si="1"/>
        <v>1</v>
      </c>
      <c r="H11" t="s">
        <v>620</v>
      </c>
      <c r="I11" t="str">
        <f t="shared" si="2"/>
        <v>autos tamponneuses</v>
      </c>
      <c r="J11" t="e">
        <f>VLOOKUP(B11,Visuels!B:C,2,0)</f>
        <v>#N/A</v>
      </c>
      <c r="K11" t="e">
        <f>VLOOKUP(B11,Visuels!B:E,4,0)</f>
        <v>#N/A</v>
      </c>
      <c r="L11" s="29" t="e">
        <f>CONCATENATE("INSERT INTO `Elements` VALUES (",A11,", '", B11,"', '",C11,"', '",D11,"', '",E11,"', '",F11,"', ",IF(G11,"True","False"),", '",H11,"', '",I11,"', '",K11,"');")</f>
        <v>#N/A</v>
      </c>
    </row>
    <row r="12" spans="1:12" x14ac:dyDescent="0.35">
      <c r="A12" s="10">
        <v>11</v>
      </c>
      <c r="B12" s="10" t="s">
        <v>2216</v>
      </c>
      <c r="C12" s="100" t="s">
        <v>2261</v>
      </c>
      <c r="D12" t="s">
        <v>2259</v>
      </c>
      <c r="E12" s="100" t="s">
        <v>2260</v>
      </c>
      <c r="F12" t="str">
        <f t="shared" si="0"/>
        <v>a</v>
      </c>
      <c r="G12" s="120" t="b">
        <f t="shared" si="1"/>
        <v>1</v>
      </c>
      <c r="H12" t="s">
        <v>2263</v>
      </c>
      <c r="I12" t="str">
        <f t="shared" si="2"/>
        <v>autruches</v>
      </c>
      <c r="J12">
        <f>VLOOKUP(B12,Visuels!B:C,2,0)</f>
        <v>8</v>
      </c>
      <c r="K12" t="e">
        <f>VLOOKUP(B12,Visuels!B:E,4,0)</f>
        <v>#N/A</v>
      </c>
      <c r="L12" s="29" t="e">
        <f>CONCATENATE("INSERT INTO `Elements` VALUES (",A12,", '", SUBSTITUTE(B12,"'","''"),"', '",C12,"', '",D12,"', '",E12,"', '",F12,"', ",IF(G12,"True","False"),", '",H12,"', '",SUBSTITUTE(I12,"'","''"),"', '",K12,"');")</f>
        <v>#N/A</v>
      </c>
    </row>
    <row r="13" spans="1:12" x14ac:dyDescent="0.35">
      <c r="A13" s="10">
        <v>12</v>
      </c>
      <c r="B13" s="10" t="s">
        <v>2195</v>
      </c>
      <c r="C13" s="100" t="s">
        <v>2261</v>
      </c>
      <c r="D13" t="s">
        <v>2259</v>
      </c>
      <c r="E13" s="100" t="s">
        <v>2260</v>
      </c>
      <c r="F13" t="str">
        <f t="shared" si="0"/>
        <v>b</v>
      </c>
      <c r="G13" s="120" t="b">
        <f t="shared" si="1"/>
        <v>0</v>
      </c>
      <c r="H13" t="s">
        <v>2263</v>
      </c>
      <c r="I13" t="str">
        <f t="shared" si="2"/>
        <v>baleines à bosse</v>
      </c>
      <c r="J13">
        <f>VLOOKUP(B13,Visuels!B:C,2,0)</f>
        <v>7</v>
      </c>
      <c r="K13" t="e">
        <f>VLOOKUP(B13,Visuels!B:E,4,0)</f>
        <v>#N/A</v>
      </c>
      <c r="L13" s="29" t="e">
        <f>CONCATENATE("INSERT INTO `Elements` VALUES (",A13,", '", SUBSTITUTE(B13,"'","''"),"', '",C13,"', '",D13,"', '",E13,"', '",F13,"', ",IF(G13,"True","False"),", '",H13,"', '",SUBSTITUTE(I13,"'","''"),"', '",K13,"');")</f>
        <v>#N/A</v>
      </c>
    </row>
    <row r="14" spans="1:12" x14ac:dyDescent="0.35">
      <c r="A14" s="10">
        <v>13</v>
      </c>
      <c r="B14" s="10" t="s">
        <v>2148</v>
      </c>
      <c r="C14" s="100" t="s">
        <v>2265</v>
      </c>
      <c r="D14" t="s">
        <v>2262</v>
      </c>
      <c r="E14" s="100" t="s">
        <v>2260</v>
      </c>
      <c r="F14" t="str">
        <f t="shared" si="0"/>
        <v>b</v>
      </c>
      <c r="G14" s="120" t="b">
        <f t="shared" si="1"/>
        <v>0</v>
      </c>
      <c r="H14" t="s">
        <v>620</v>
      </c>
      <c r="I14" t="str">
        <f t="shared" si="2"/>
        <v>ballons</v>
      </c>
      <c r="J14">
        <f>VLOOKUP(B14,Visuels!B:C,2,0)</f>
        <v>6</v>
      </c>
      <c r="K14" t="e">
        <f>VLOOKUP(B14,Visuels!B:E,4,0)</f>
        <v>#N/A</v>
      </c>
      <c r="L14" s="29" t="e">
        <f>CONCATENATE("INSERT INTO `Elements` VALUES (",A14,", '", SUBSTITUTE(B14,"'","''"),"', '",C14,"', '",D14,"', '",E14,"', '",F14,"', ",IF(G14,"True","False"),", '",H14,"', '",SUBSTITUTE(I14,"'","''"),"', '",K14,"');")</f>
        <v>#N/A</v>
      </c>
    </row>
    <row r="15" spans="1:12" hidden="1" x14ac:dyDescent="0.35">
      <c r="A15" s="10">
        <v>14</v>
      </c>
      <c r="B15" s="10" t="s">
        <v>2268</v>
      </c>
      <c r="C15" s="100" t="s">
        <v>2264</v>
      </c>
      <c r="D15" t="s">
        <v>2259</v>
      </c>
      <c r="E15" s="100" t="s">
        <v>2260</v>
      </c>
      <c r="F15" t="str">
        <f t="shared" si="0"/>
        <v>b</v>
      </c>
      <c r="G15" s="120" t="b">
        <f t="shared" si="1"/>
        <v>0</v>
      </c>
      <c r="H15" t="s">
        <v>2269</v>
      </c>
      <c r="I15" t="str">
        <f t="shared" si="2"/>
        <v>bananes</v>
      </c>
      <c r="J15" t="e">
        <f>VLOOKUP(B15,Visuels!B:C,2,0)</f>
        <v>#N/A</v>
      </c>
      <c r="K15" t="e">
        <f>VLOOKUP(B15,Visuels!B:E,4,0)</f>
        <v>#N/A</v>
      </c>
      <c r="L15" s="29" t="e">
        <f>CONCATENATE("INSERT INTO `Elements` VALUES (",A15,", '", B15,"', '",C15,"', '",D15,"', '",E15,"', '",F15,"', ",IF(G15,"True","False"),", '",H15,"', '",I15,"', '",K15,"');")</f>
        <v>#N/A</v>
      </c>
    </row>
    <row r="16" spans="1:12" x14ac:dyDescent="0.35">
      <c r="A16" s="10">
        <v>15</v>
      </c>
      <c r="B16" s="10" t="s">
        <v>2103</v>
      </c>
      <c r="C16" s="100" t="s">
        <v>2264</v>
      </c>
      <c r="D16" t="s">
        <v>2262</v>
      </c>
      <c r="E16" s="100" t="s">
        <v>2260</v>
      </c>
      <c r="F16" t="str">
        <f t="shared" si="0"/>
        <v>b</v>
      </c>
      <c r="G16" s="120" t="b">
        <f t="shared" si="1"/>
        <v>0</v>
      </c>
      <c r="H16" t="s">
        <v>620</v>
      </c>
      <c r="I16" t="str">
        <f t="shared" si="2"/>
        <v>barbapapas</v>
      </c>
      <c r="J16">
        <f>VLOOKUP(B16,Visuels!B:C,2,0)</f>
        <v>5</v>
      </c>
      <c r="K16" t="e">
        <f>VLOOKUP(B16,Visuels!B:E,4,0)</f>
        <v>#N/A</v>
      </c>
      <c r="L16" s="29" t="e">
        <f>CONCATENATE("INSERT INTO `Elements` VALUES (",A16,", '", SUBSTITUTE(B16,"'","''"),"', '",C16,"', '",D16,"', '",E16,"', '",F16,"', ",IF(G16,"True","False"),", '",H16,"', '",SUBSTITUTE(I16,"'","''"),"', '",K16,"');")</f>
        <v>#N/A</v>
      </c>
    </row>
    <row r="17" spans="1:12" x14ac:dyDescent="0.35">
      <c r="A17" s="10">
        <v>16</v>
      </c>
      <c r="B17" s="10" t="s">
        <v>2025</v>
      </c>
      <c r="C17" s="100" t="s">
        <v>2261</v>
      </c>
      <c r="D17" t="s">
        <v>2262</v>
      </c>
      <c r="E17" s="100" t="s">
        <v>2260</v>
      </c>
      <c r="F17" t="str">
        <f t="shared" si="0"/>
        <v>b</v>
      </c>
      <c r="G17" s="120" t="b">
        <f t="shared" si="1"/>
        <v>0</v>
      </c>
      <c r="H17" t="s">
        <v>2263</v>
      </c>
      <c r="I17" t="str">
        <f t="shared" si="2"/>
        <v>basilosaurus</v>
      </c>
      <c r="J17">
        <f>VLOOKUP(B17,Visuels!B:C,2,0)</f>
        <v>2</v>
      </c>
      <c r="K17" t="e">
        <f>VLOOKUP(B17,Visuels!B:E,4,0)</f>
        <v>#N/A</v>
      </c>
      <c r="L17" s="29" t="e">
        <f>CONCATENATE("INSERT INTO `Elements` VALUES (",A17,", '", SUBSTITUTE(B17,"'","''"),"', '",C17,"', '",D17,"', '",E17,"', '",F17,"', ",IF(G17,"True","False"),", '",H17,"', '",SUBSTITUTE(I17,"'","''"),"', '",K17,"');")</f>
        <v>#N/A</v>
      </c>
    </row>
    <row r="18" spans="1:12" x14ac:dyDescent="0.35">
      <c r="A18" s="10">
        <v>17</v>
      </c>
      <c r="B18" s="10" t="s">
        <v>2149</v>
      </c>
      <c r="C18" s="100" t="s">
        <v>2265</v>
      </c>
      <c r="D18" t="s">
        <v>2262</v>
      </c>
      <c r="E18" s="100" t="s">
        <v>2260</v>
      </c>
      <c r="F18" t="str">
        <f t="shared" si="0"/>
        <v>b</v>
      </c>
      <c r="G18" s="120" t="b">
        <f t="shared" si="1"/>
        <v>0</v>
      </c>
      <c r="H18" t="s">
        <v>2270</v>
      </c>
      <c r="I18" t="str">
        <f t="shared" si="2"/>
        <v>bateaux</v>
      </c>
      <c r="J18">
        <f>VLOOKUP(B18,Visuels!B:C,2,0)</f>
        <v>6</v>
      </c>
      <c r="K18" t="e">
        <f>VLOOKUP(B18,Visuels!B:E,4,0)</f>
        <v>#N/A</v>
      </c>
      <c r="L18" s="29" t="e">
        <f>CONCATENATE("INSERT INTO `Elements` VALUES (",A18,", '", SUBSTITUTE(B18,"'","''"),"', '",C18,"', '",D18,"', '",E18,"', '",F18,"', ",IF(G18,"True","False"),", '",H18,"', '",SUBSTITUTE(I18,"'","''"),"', '",K18,"');")</f>
        <v>#N/A</v>
      </c>
    </row>
    <row r="19" spans="1:12" x14ac:dyDescent="0.35">
      <c r="A19" s="10">
        <v>18</v>
      </c>
      <c r="B19" s="10" t="s">
        <v>2196</v>
      </c>
      <c r="C19" s="100" t="s">
        <v>2261</v>
      </c>
      <c r="D19" t="s">
        <v>2262</v>
      </c>
      <c r="E19" s="100" t="s">
        <v>2260</v>
      </c>
      <c r="F19" t="str">
        <f t="shared" si="0"/>
        <v>b</v>
      </c>
      <c r="G19" s="120" t="b">
        <f t="shared" si="1"/>
        <v>0</v>
      </c>
      <c r="H19" t="s">
        <v>2263</v>
      </c>
      <c r="I19" t="str">
        <f t="shared" si="2"/>
        <v>bélugas</v>
      </c>
      <c r="J19">
        <f>VLOOKUP(B19,Visuels!B:C,2,0)</f>
        <v>7</v>
      </c>
      <c r="K19" t="e">
        <f>VLOOKUP(B19,Visuels!B:E,4,0)</f>
        <v>#N/A</v>
      </c>
      <c r="L19" s="29" t="e">
        <f>CONCATENATE("INSERT INTO `Elements` VALUES (",A19,", '", SUBSTITUTE(B19,"'","''"),"', '",C19,"', '",D19,"', '",E19,"', '",F19,"', ",IF(G19,"True","False"),", '",H19,"', '",SUBSTITUTE(I19,"'","''"),"', '",K19,"');")</f>
        <v>#N/A</v>
      </c>
    </row>
    <row r="20" spans="1:12" hidden="1" x14ac:dyDescent="0.35">
      <c r="A20" s="10">
        <v>19</v>
      </c>
      <c r="B20" s="71" t="s">
        <v>2271</v>
      </c>
      <c r="C20" s="28" t="s">
        <v>2265</v>
      </c>
      <c r="D20" t="s">
        <v>2262</v>
      </c>
      <c r="E20" t="s">
        <v>2260</v>
      </c>
      <c r="F20" t="str">
        <f t="shared" si="0"/>
        <v>b</v>
      </c>
      <c r="G20" s="120" t="b">
        <f t="shared" si="1"/>
        <v>0</v>
      </c>
      <c r="H20" t="s">
        <v>2272</v>
      </c>
      <c r="I20" t="s">
        <v>2273</v>
      </c>
      <c r="J20" t="e">
        <f>VLOOKUP(B20,Visuels!B:C,2,0)</f>
        <v>#N/A</v>
      </c>
      <c r="K20" t="e">
        <f>VLOOKUP(B20,Visuels!B:E,4,0)</f>
        <v>#N/A</v>
      </c>
      <c r="L20" s="29" t="e">
        <f>CONCATENATE("INSERT INTO `Elements` VALUES (",A20,", '", B20,"', '",C20,"', '",D20,"', '",E20,"', '",F20,"', ",IF(G20,"True","False"),", '",H20,"', '",I20,"', '",K20,"');")</f>
        <v>#N/A</v>
      </c>
    </row>
    <row r="21" spans="1:12" hidden="1" x14ac:dyDescent="0.35">
      <c r="A21" s="10">
        <v>20</v>
      </c>
      <c r="B21" s="71" t="s">
        <v>2274</v>
      </c>
      <c r="C21" s="28" t="s">
        <v>2265</v>
      </c>
      <c r="D21" t="s">
        <v>2259</v>
      </c>
      <c r="E21" t="s">
        <v>2260</v>
      </c>
      <c r="F21" t="str">
        <f t="shared" si="0"/>
        <v>b</v>
      </c>
      <c r="G21" s="120" t="b">
        <f t="shared" si="1"/>
        <v>0</v>
      </c>
      <c r="H21" t="s">
        <v>2275</v>
      </c>
      <c r="I21" t="str">
        <f>IF(E21="pluriel",        B21,        IF(ISERR(SEARCH(" ",B21)),             IF(OR(MID(B21,LEN(B21),1)="s",MID(B21,LEN(B21),1)="x"),                 B21,                 IF(MID(B21,LEN(B21)-2,3)="eau",                     CONCATENATE(B21,"x"),                     CONCATENATE(B21,"s"))),             IF(ISERR(SEARCH(" ",B21,SEARCH(" ",B21,1)+1)),                 CONCATENATE(                     MID(B21,1,SEARCH(" ",B21,1)-1),                     IF(OR(MID(B21,SEARCH(" ",B21,1)-1,1)="s",MID(B21,SEARCH(" ",B21,1)-1,1)="x"),"","s"),                     MID(B21, SEARCH(" ",B21,1),LEN(B21)),                             IF(OR(MID(B21,LEN(B21),1)="s",MID(B21,LEN(B21),1)="x"),"","s")                     ),                 CONCATENATE(                     MID(B21,1,SEARCH(" ",B21,1)-1),                     IF(OR(MID(B21,SEARCH(" ",B21,1)-1,1)="s",MID(B21,SEARCH(" ",B21,1)-1,1)="x"),"","s"),                     MID(B21, SEARCH(" ",B21,1),LEN(B21)))             )        ) )</f>
        <v>billes</v>
      </c>
      <c r="J21" t="e">
        <f>VLOOKUP(B21,Visuels!B:C,2,0)</f>
        <v>#N/A</v>
      </c>
      <c r="K21" t="e">
        <f>VLOOKUP(B21,Visuels!B:E,4,0)</f>
        <v>#N/A</v>
      </c>
      <c r="L21" s="29" t="e">
        <f>CONCATENATE("INSERT INTO `Elements` VALUES (",A21,", '", B21,"', '",C21,"', '",D21,"', '",E21,"', '",F21,"', ",IF(G21,"True","False"),", '",H21,"', '",I21,"', '",K21,"');")</f>
        <v>#N/A</v>
      </c>
    </row>
    <row r="22" spans="1:12" hidden="1" x14ac:dyDescent="0.35">
      <c r="A22" s="10">
        <v>21</v>
      </c>
      <c r="B22" s="71" t="s">
        <v>2276</v>
      </c>
      <c r="C22" s="28" t="s">
        <v>2265</v>
      </c>
      <c r="D22" t="s">
        <v>2262</v>
      </c>
      <c r="E22" t="s">
        <v>2260</v>
      </c>
      <c r="F22" t="str">
        <f t="shared" si="0"/>
        <v>b</v>
      </c>
      <c r="G22" s="120" t="b">
        <f t="shared" si="1"/>
        <v>0</v>
      </c>
      <c r="I22" t="str">
        <f>IF(E22="pluriel",        B22,        IF(ISERR(SEARCH(" ",B22)),             IF(OR(MID(B22,LEN(B22),1)="s",MID(B22,LEN(B22),1)="x"),                 B22,                 IF(MID(B22,LEN(B22)-2,3)="eau",                     CONCATENATE(B22,"x"),                     CONCATENATE(B22,"s"))),             IF(ISERR(SEARCH(" ",B22,SEARCH(" ",B22,1)+1)),                 CONCATENATE(                     MID(B22,1,SEARCH(" ",B22,1)-1),                     IF(OR(MID(B22,SEARCH(" ",B22,1)-1,1)="s",MID(B22,SEARCH(" ",B22,1)-1,1)="x"),"","s"),                     MID(B22, SEARCH(" ",B22,1),LEN(B22)),                             IF(OR(MID(B22,LEN(B22),1)="s",MID(B22,LEN(B22),1)="x"),"","s")                     ),                 CONCATENATE(                     MID(B22,1,SEARCH(" ",B22,1)-1),                     IF(OR(MID(B22,SEARCH(" ",B22,1)-1,1)="s",MID(B22,SEARCH(" ",B22,1)-1,1)="x"),"","s"),                     MID(B22, SEARCH(" ",B22,1),LEN(B22)))             )        ) )</f>
        <v>billets</v>
      </c>
      <c r="J22" t="e">
        <f>VLOOKUP(B22,Visuels!B:C,2,0)</f>
        <v>#N/A</v>
      </c>
      <c r="K22" t="e">
        <f>VLOOKUP(B22,Visuels!B:E,4,0)</f>
        <v>#N/A</v>
      </c>
      <c r="L22" s="29" t="e">
        <f>CONCATENATE("INSERT INTO `Elements` VALUES (",A22,", '", B22,"', '",C22,"', '",D22,"', '",E22,"', '",F22,"', ",IF(G22,"True","False"),", '",H22,"', '",I22,"', '",K22,"');")</f>
        <v>#N/A</v>
      </c>
    </row>
    <row r="23" spans="1:12" x14ac:dyDescent="0.35">
      <c r="A23" s="10">
        <v>22</v>
      </c>
      <c r="B23" s="10" t="s">
        <v>2150</v>
      </c>
      <c r="C23" s="100" t="s">
        <v>2265</v>
      </c>
      <c r="D23" t="s">
        <v>2259</v>
      </c>
      <c r="E23" s="100" t="s">
        <v>2260</v>
      </c>
      <c r="F23" t="str">
        <f t="shared" si="0"/>
        <v>b</v>
      </c>
      <c r="G23" s="120" t="b">
        <f t="shared" si="1"/>
        <v>0</v>
      </c>
      <c r="H23" t="s">
        <v>620</v>
      </c>
      <c r="I23" t="str">
        <f>IF(E23="pluriel",        B23,        IF(ISERR(SEARCH(" ",B23)),             IF(OR(MID(B23,LEN(B23),1)="s",MID(B23,LEN(B23),1)="x"),                 B23,                 IF(MID(B23,LEN(B23)-2,3)="eau",                     CONCATENATE(B23,"x"),                     CONCATENATE(B23,"s"))),             IF(ISERR(SEARCH(" ",B23,SEARCH(" ",B23,1)+1)),                 CONCATENATE(                     MID(B23,1,SEARCH(" ",B23,1)-1),                     IF(OR(MID(B23,SEARCH(" ",B23,1)-1,1)="s",MID(B23,SEARCH(" ",B23,1)-1,1)="x"),"","s"),                     MID(B23, SEARCH(" ",B23,1),LEN(B23)),                             IF(OR(MID(B23,LEN(B23),1)="s",MID(B23,LEN(B23),1)="x"),"","s")                     ),                 CONCATENATE(                     MID(B23,1,SEARCH(" ",B23,1)-1),                     IF(OR(MID(B23,SEARCH(" ",B23,1)-1,1)="s",MID(B23,SEARCH(" ",B23,1)-1,1)="x"),"","s"),                     MID(B23, SEARCH(" ",B23,1),LEN(B23)))             )        ) )</f>
        <v>bouées</v>
      </c>
      <c r="J23">
        <f>VLOOKUP(B23,Visuels!B:C,2,0)</f>
        <v>6</v>
      </c>
      <c r="K23" t="e">
        <f>VLOOKUP(B23,Visuels!B:E,4,0)</f>
        <v>#N/A</v>
      </c>
      <c r="L23" s="29" t="e">
        <f>CONCATENATE("INSERT INTO `Elements` VALUES (",A23,", '", SUBSTITUTE(B23,"'","''"),"', '",C23,"', '",D23,"', '",E23,"', '",F23,"', ",IF(G23,"True","False"),", '",H23,"', '",SUBSTITUTE(I23,"'","''"),"', '",K23,"');")</f>
        <v>#N/A</v>
      </c>
    </row>
    <row r="24" spans="1:12" hidden="1" x14ac:dyDescent="0.35">
      <c r="A24" s="10">
        <v>23</v>
      </c>
      <c r="B24" s="71" t="s">
        <v>2277</v>
      </c>
      <c r="C24" s="28" t="s">
        <v>2265</v>
      </c>
      <c r="D24" t="s">
        <v>2259</v>
      </c>
      <c r="F24" t="str">
        <f t="shared" si="0"/>
        <v>b</v>
      </c>
      <c r="G24" s="120" t="b">
        <f t="shared" si="1"/>
        <v>0</v>
      </c>
      <c r="I24" t="str">
        <f>IF(E24="pluriel",        B24,        IF(ISERR(SEARCH(" ",B24)),             IF(OR(MID(B24,LEN(B24),1)="s",MID(B24,LEN(B24),1)="x"),                 B24,                 IF(MID(B24,LEN(B24)-2,3)="eau",                     CONCATENATE(B24,"x"),                     CONCATENATE(B24,"s"))),             IF(ISERR(SEARCH(" ",B24,SEARCH(" ",B24,1)+1)),                 CONCATENATE(                     MID(B24,1,SEARCH(" ",B24,1)-1),                     IF(OR(MID(B24,SEARCH(" ",B24,1)-1,1)="s",MID(B24,SEARCH(" ",B24,1)-1,1)="x"),"","s"),                     MID(B24, SEARCH(" ",B24,1),LEN(B24)),                             IF(OR(MID(B24,LEN(B24),1)="s",MID(B24,LEN(B24),1)="x"),"","s")                     ),                 CONCATENATE(                     MID(B24,1,SEARCH(" ",B24,1)-1),                     IF(OR(MID(B24,SEARCH(" ",B24,1)-1,1)="s",MID(B24,SEARCH(" ",B24,1)-1,1)="x"),"","s"),                     MID(B24, SEARCH(" ",B24,1),LEN(B24)))             )        ) )</f>
        <v>bouteilles</v>
      </c>
      <c r="J24" t="e">
        <f>VLOOKUP(B24,Visuels!B:C,2,0)</f>
        <v>#N/A</v>
      </c>
      <c r="K24" t="e">
        <f>VLOOKUP(B24,Visuels!B:E,4,0)</f>
        <v>#N/A</v>
      </c>
      <c r="L24" s="29" t="e">
        <f>CONCATENATE("INSERT INTO `Elements` VALUES (",A24,", '", B24,"', '",C24,"', '",D24,"', '",E24,"', '",F24,"', ",IF(G24,"True","False"),", '",H24,"', '",I24,"', '",K24,"');")</f>
        <v>#N/A</v>
      </c>
    </row>
    <row r="25" spans="1:12" x14ac:dyDescent="0.35">
      <c r="A25" s="10">
        <v>24</v>
      </c>
      <c r="B25" s="10" t="s">
        <v>2151</v>
      </c>
      <c r="C25" s="100" t="s">
        <v>2265</v>
      </c>
      <c r="D25" t="s">
        <v>2259</v>
      </c>
      <c r="E25" s="100" t="s">
        <v>2260</v>
      </c>
      <c r="F25" t="str">
        <f t="shared" si="0"/>
        <v>c</v>
      </c>
      <c r="G25" s="120" t="b">
        <f t="shared" si="1"/>
        <v>0</v>
      </c>
      <c r="H25" t="s">
        <v>620</v>
      </c>
      <c r="I25" t="str">
        <f>IF(E25="pluriel",        B25,        IF(ISERR(SEARCH(" ",B25)),             IF(OR(MID(B25,LEN(B25),1)="s",MID(B25,LEN(B25),1)="x"),                 B25,                 IF(MID(B25,LEN(B25)-2,3)="eau",                     CONCATENATE(B25,"x"),                     CONCATENATE(B25,"s"))),             IF(ISERR(SEARCH(" ",B25,SEARCH(" ",B25,1)+1)),                 CONCATENATE(                     MID(B25,1,SEARCH(" ",B25,1)-1),                     IF(OR(MID(B25,SEARCH(" ",B25,1)-1,1)="s",MID(B25,SEARCH(" ",B25,1)-1,1)="x"),"","s"),                     MID(B25, SEARCH(" ",B25,1),LEN(B25)),                             IF(OR(MID(B25,LEN(B25),1)="s",MID(B25,LEN(B25),1)="x"),"","s")                     ),                 CONCATENATE(                     MID(B25,1,SEARCH(" ",B25,1)-1),                     IF(OR(MID(B25,SEARCH(" ",B25,1)-1,1)="s",MID(B25,SEARCH(" ",B25,1)-1,1)="x"),"","s"),                     MID(B25, SEARCH(" ",B25,1),LEN(B25)))             )        ) )</f>
        <v>cabanes</v>
      </c>
      <c r="J25">
        <f>VLOOKUP(B25,Visuels!B:C,2,0)</f>
        <v>6</v>
      </c>
      <c r="K25" t="e">
        <f>VLOOKUP(B25,Visuels!B:E,4,0)</f>
        <v>#N/A</v>
      </c>
      <c r="L25" s="29" t="e">
        <f>CONCATENATE("INSERT INTO `Elements` VALUES (",A25,", '", SUBSTITUTE(B25,"'","''"),"', '",C25,"', '",D25,"', '",E25,"', '",F25,"', ",IF(G25,"True","False"),", '",H25,"', '",SUBSTITUTE(I25,"'","''"),"', '",K25,"');")</f>
        <v>#N/A</v>
      </c>
    </row>
    <row r="26" spans="1:12" hidden="1" x14ac:dyDescent="0.35">
      <c r="A26" s="10">
        <v>25</v>
      </c>
      <c r="B26" s="71" t="s">
        <v>2278</v>
      </c>
      <c r="C26" s="28" t="s">
        <v>2279</v>
      </c>
      <c r="D26" t="s">
        <v>2262</v>
      </c>
      <c r="F26" t="str">
        <f t="shared" si="0"/>
        <v>c</v>
      </c>
      <c r="G26" s="120" t="b">
        <f t="shared" si="1"/>
        <v>0</v>
      </c>
      <c r="I26" t="s">
        <v>2280</v>
      </c>
      <c r="J26" t="e">
        <f>VLOOKUP(B26,Visuels!B:C,2,0)</f>
        <v>#N/A</v>
      </c>
      <c r="K26" t="e">
        <f>VLOOKUP(B26,Visuels!B:E,4,0)</f>
        <v>#N/A</v>
      </c>
      <c r="L26" s="29" t="e">
        <f>CONCATENATE("INSERT INTO `Elements` VALUES (",A26,", '", B26,"', '",C26,"', '",D26,"', '",E26,"', '",F26,"', ",IF(G26,"True","False"),", '",H26,"', '",I26,"', '",K26,"');")</f>
        <v>#N/A</v>
      </c>
    </row>
    <row r="27" spans="1:12" hidden="1" x14ac:dyDescent="0.35">
      <c r="A27" s="10">
        <v>26</v>
      </c>
      <c r="B27" s="71" t="s">
        <v>2281</v>
      </c>
      <c r="C27" s="28" t="s">
        <v>2265</v>
      </c>
      <c r="D27" t="s">
        <v>2259</v>
      </c>
      <c r="F27" t="str">
        <f t="shared" si="0"/>
        <v>c</v>
      </c>
      <c r="G27" s="120" t="b">
        <f t="shared" si="1"/>
        <v>0</v>
      </c>
      <c r="I27" t="str">
        <f t="shared" ref="I27:I36" si="4">IF(E27="pluriel",        B27,        IF(ISERR(SEARCH(" ",B27)),             IF(OR(MID(B27,LEN(B27),1)="s",MID(B27,LEN(B27),1)="x"),                 B27,                 IF(MID(B27,LEN(B27)-2,3)="eau",                     CONCATENATE(B27,"x"),                     CONCATENATE(B27,"s"))),             IF(ISERR(SEARCH(" ",B27,SEARCH(" ",B27,1)+1)),                 CONCATENATE(                     MID(B27,1,SEARCH(" ",B27,1)-1),                     IF(OR(MID(B27,SEARCH(" ",B27,1)-1,1)="s",MID(B27,SEARCH(" ",B27,1)-1,1)="x"),"","s"),                     MID(B27, SEARCH(" ",B27,1),LEN(B27)),                             IF(OR(MID(B27,LEN(B27),1)="s",MID(B27,LEN(B27),1)="x"),"","s")                     ),                 CONCATENATE(                     MID(B27,1,SEARCH(" ",B27,1)-1),                     IF(OR(MID(B27,SEARCH(" ",B27,1)-1,1)="s",MID(B27,SEARCH(" ",B27,1)-1,1)="x"),"","s"),                     MID(B27, SEARCH(" ",B27,1),LEN(B27)))             )        ) )</f>
        <v>calculatrices</v>
      </c>
      <c r="J27" t="e">
        <f>VLOOKUP(B27,Visuels!B:C,2,0)</f>
        <v>#N/A</v>
      </c>
      <c r="K27" t="e">
        <f>VLOOKUP(B27,Visuels!B:E,4,0)</f>
        <v>#N/A</v>
      </c>
      <c r="L27" s="29" t="e">
        <f>CONCATENATE("INSERT INTO `Elements` VALUES (",A27,", '", B27,"', '",C27,"', '",D27,"', '",E27,"', '",F27,"', ",IF(G27,"True","False"),", '",H27,"', '",I27,"', '",K27,"');")</f>
        <v>#N/A</v>
      </c>
    </row>
    <row r="28" spans="1:12" hidden="1" x14ac:dyDescent="0.35">
      <c r="A28" s="10">
        <v>27</v>
      </c>
      <c r="B28" s="10" t="s">
        <v>2282</v>
      </c>
      <c r="C28" s="100" t="s">
        <v>2265</v>
      </c>
      <c r="D28" t="s">
        <v>2262</v>
      </c>
      <c r="E28" s="100" t="s">
        <v>2260</v>
      </c>
      <c r="F28" t="str">
        <f t="shared" si="0"/>
        <v>c</v>
      </c>
      <c r="G28" s="120" t="b">
        <f t="shared" si="1"/>
        <v>0</v>
      </c>
      <c r="H28" t="s">
        <v>620</v>
      </c>
      <c r="I28" s="10" t="str">
        <f t="shared" si="4"/>
        <v>canards en plastique</v>
      </c>
      <c r="J28" t="e">
        <f>VLOOKUP(B28,Visuels!B:C,2,0)</f>
        <v>#N/A</v>
      </c>
      <c r="K28" t="e">
        <f>VLOOKUP(B28,Visuels!B:E,4,0)</f>
        <v>#N/A</v>
      </c>
      <c r="L28" s="29" t="e">
        <f>CONCATENATE("INSERT INTO `Elements` VALUES (",A28,", '", B28,"', '",C28,"', '",D28,"', '",E28,"', '",F28,"', ",IF(G28,"True","False"),", '",H28,"', '",I28,"', '",K28,"');")</f>
        <v>#N/A</v>
      </c>
    </row>
    <row r="29" spans="1:12" x14ac:dyDescent="0.35">
      <c r="A29" s="10">
        <v>28</v>
      </c>
      <c r="B29" s="10" t="s">
        <v>2197</v>
      </c>
      <c r="C29" s="100" t="s">
        <v>2265</v>
      </c>
      <c r="D29" t="s">
        <v>2259</v>
      </c>
      <c r="E29" s="100" t="s">
        <v>2260</v>
      </c>
      <c r="F29" t="str">
        <f t="shared" si="0"/>
        <v>c</v>
      </c>
      <c r="G29" s="120" t="b">
        <f t="shared" si="1"/>
        <v>0</v>
      </c>
      <c r="H29" t="s">
        <v>620</v>
      </c>
      <c r="I29" t="str">
        <f t="shared" si="4"/>
        <v>cannes à pêche</v>
      </c>
      <c r="J29">
        <f>VLOOKUP(B29,Visuels!B:C,2,0)</f>
        <v>7</v>
      </c>
      <c r="K29" t="e">
        <f>VLOOKUP(B29,Visuels!B:E,4,0)</f>
        <v>#N/A</v>
      </c>
      <c r="L29" s="29" t="e">
        <f>CONCATENATE("INSERT INTO `Elements` VALUES (",A29,", '", SUBSTITUTE(B29,"'","''"),"', '",C29,"', '",D29,"', '",E29,"', '",F29,"', ",IF(G29,"True","False"),", '",H29,"', '",SUBSTITUTE(I29,"'","''"),"', '",K29,"');")</f>
        <v>#N/A</v>
      </c>
    </row>
    <row r="30" spans="1:12" hidden="1" x14ac:dyDescent="0.35">
      <c r="A30" s="10">
        <v>29</v>
      </c>
      <c r="B30" s="10" t="s">
        <v>2283</v>
      </c>
      <c r="C30" s="100" t="s">
        <v>2265</v>
      </c>
      <c r="D30" t="s">
        <v>2259</v>
      </c>
      <c r="E30" s="100" t="s">
        <v>2260</v>
      </c>
      <c r="F30" t="str">
        <f t="shared" si="0"/>
        <v>c</v>
      </c>
      <c r="G30" s="120" t="b">
        <f t="shared" si="1"/>
        <v>0</v>
      </c>
      <c r="H30" t="s">
        <v>620</v>
      </c>
      <c r="I30" t="str">
        <f t="shared" si="4"/>
        <v>cannes pour pêche au canards</v>
      </c>
      <c r="J30" t="e">
        <f>VLOOKUP(B30,Visuels!B:C,2,0)</f>
        <v>#N/A</v>
      </c>
      <c r="K30" t="e">
        <f>VLOOKUP(B30,Visuels!B:E,4,0)</f>
        <v>#N/A</v>
      </c>
      <c r="L30" s="29" t="e">
        <f>CONCATENATE("INSERT INTO `Elements` VALUES (",A30,", '", B30,"', '",C30,"', '",D30,"', '",E30,"', '",F30,"', ",IF(G30,"True","False"),", '",H30,"', '",I30,"', '",K30,"');")</f>
        <v>#N/A</v>
      </c>
    </row>
    <row r="31" spans="1:12" x14ac:dyDescent="0.35">
      <c r="A31" s="10">
        <v>30</v>
      </c>
      <c r="B31" s="10" t="s">
        <v>2152</v>
      </c>
      <c r="C31" s="100" t="s">
        <v>2265</v>
      </c>
      <c r="D31" t="s">
        <v>2259</v>
      </c>
      <c r="E31" s="100" t="s">
        <v>2260</v>
      </c>
      <c r="F31" t="str">
        <f t="shared" si="0"/>
        <v>c</v>
      </c>
      <c r="G31" s="120" t="b">
        <f t="shared" si="1"/>
        <v>0</v>
      </c>
      <c r="H31" t="s">
        <v>620</v>
      </c>
      <c r="I31" t="str">
        <f t="shared" si="4"/>
        <v>casquettes</v>
      </c>
      <c r="J31">
        <f>VLOOKUP(B31,Visuels!B:C,2,0)</f>
        <v>6</v>
      </c>
      <c r="K31" t="e">
        <f>VLOOKUP(B31,Visuels!B:E,4,0)</f>
        <v>#N/A</v>
      </c>
      <c r="L31" s="29" t="e">
        <f>CONCATENATE("INSERT INTO `Elements` VALUES (",A31,", '", SUBSTITUTE(B31,"'","''"),"', '",C31,"', '",D31,"', '",E31,"', '",F31,"', ",IF(G31,"True","False"),", '",H31,"', '",SUBSTITUTE(I31,"'","''"),"', '",K31,"');")</f>
        <v>#N/A</v>
      </c>
    </row>
    <row r="32" spans="1:12" x14ac:dyDescent="0.35">
      <c r="A32" s="10">
        <v>31</v>
      </c>
      <c r="B32" s="10" t="s">
        <v>2026</v>
      </c>
      <c r="C32" s="100" t="s">
        <v>2261</v>
      </c>
      <c r="D32" t="s">
        <v>2262</v>
      </c>
      <c r="E32" s="100" t="s">
        <v>2260</v>
      </c>
      <c r="F32" t="str">
        <f t="shared" si="0"/>
        <v>c</v>
      </c>
      <c r="G32" s="120" t="b">
        <f t="shared" si="1"/>
        <v>0</v>
      </c>
      <c r="H32" t="s">
        <v>2263</v>
      </c>
      <c r="I32" t="str">
        <f t="shared" si="4"/>
        <v>caudipteryx</v>
      </c>
      <c r="J32">
        <f>VLOOKUP(B32,Visuels!B:C,2,0)</f>
        <v>2</v>
      </c>
      <c r="K32" t="e">
        <f>VLOOKUP(B32,Visuels!B:E,4,0)</f>
        <v>#N/A</v>
      </c>
      <c r="L32" s="29" t="e">
        <f>CONCATENATE("INSERT INTO `Elements` VALUES (",A32,", '", SUBSTITUTE(B32,"'","''"),"', '",C32,"', '",D32,"', '",E32,"', '",F32,"', ",IF(G32,"True","False"),", '",H32,"', '",SUBSTITUTE(I32,"'","''"),"', '",K32,"');")</f>
        <v>#N/A</v>
      </c>
    </row>
    <row r="33" spans="1:12" hidden="1" x14ac:dyDescent="0.35">
      <c r="A33" s="10">
        <v>32</v>
      </c>
      <c r="B33" s="10" t="s">
        <v>2284</v>
      </c>
      <c r="C33" s="100" t="s">
        <v>2265</v>
      </c>
      <c r="D33" t="s">
        <v>2262</v>
      </c>
      <c r="E33" s="100" t="s">
        <v>2260</v>
      </c>
      <c r="F33" t="str">
        <f t="shared" si="0"/>
        <v>c</v>
      </c>
      <c r="G33" s="120" t="b">
        <f t="shared" si="1"/>
        <v>0</v>
      </c>
      <c r="H33" t="s">
        <v>620</v>
      </c>
      <c r="I33" t="str">
        <f t="shared" si="4"/>
        <v>cerfs volants</v>
      </c>
      <c r="J33" t="e">
        <f>VLOOKUP(B33,Visuels!B:C,2,0)</f>
        <v>#N/A</v>
      </c>
      <c r="K33" t="e">
        <f>VLOOKUP(B33,Visuels!B:E,4,0)</f>
        <v>#N/A</v>
      </c>
      <c r="L33" s="29" t="e">
        <f>CONCATENATE("INSERT INTO `Elements` VALUES (",A33,", '", B33,"', '",C33,"', '",D33,"', '",E33,"', '",F33,"', ",IF(G33,"True","False"),", '",H33,"', '",I33,"', '",K33,"');")</f>
        <v>#N/A</v>
      </c>
    </row>
    <row r="34" spans="1:12" hidden="1" x14ac:dyDescent="0.35">
      <c r="A34" s="10">
        <v>33</v>
      </c>
      <c r="B34" s="10" t="s">
        <v>2285</v>
      </c>
      <c r="C34" s="100" t="s">
        <v>2265</v>
      </c>
      <c r="D34" t="s">
        <v>2259</v>
      </c>
      <c r="E34" s="100" t="s">
        <v>2260</v>
      </c>
      <c r="F34" t="str">
        <f t="shared" si="0"/>
        <v>c</v>
      </c>
      <c r="G34" s="120" t="b">
        <f t="shared" si="1"/>
        <v>0</v>
      </c>
      <c r="H34" t="s">
        <v>620</v>
      </c>
      <c r="I34" t="str">
        <f t="shared" si="4"/>
        <v>chaises de maître-nageur</v>
      </c>
      <c r="J34" t="e">
        <f>VLOOKUP(B34,Visuels!B:C,2,0)</f>
        <v>#N/A</v>
      </c>
      <c r="K34" t="e">
        <f>VLOOKUP(B34,Visuels!B:E,4,0)</f>
        <v>#N/A</v>
      </c>
      <c r="L34" s="29" t="e">
        <f>CONCATENATE("INSERT INTO `Elements` VALUES (",A34,", '", B34,"', '",C34,"', '",D34,"', '",E34,"', '",F34,"', ",IF(G34,"True","False"),", '",H34,"', '",I34,"', '",K34,"');")</f>
        <v>#N/A</v>
      </c>
    </row>
    <row r="35" spans="1:12" x14ac:dyDescent="0.35">
      <c r="A35" s="10">
        <v>34</v>
      </c>
      <c r="B35" s="10" t="s">
        <v>2155</v>
      </c>
      <c r="C35" s="100" t="s">
        <v>2265</v>
      </c>
      <c r="D35" t="s">
        <v>2262</v>
      </c>
      <c r="E35" s="100" t="s">
        <v>2260</v>
      </c>
      <c r="F35" t="str">
        <f t="shared" si="0"/>
        <v>c</v>
      </c>
      <c r="G35" s="120" t="b">
        <f t="shared" si="1"/>
        <v>0</v>
      </c>
      <c r="H35" t="s">
        <v>620</v>
      </c>
      <c r="I35" t="str">
        <f t="shared" si="4"/>
        <v>chapeaux</v>
      </c>
      <c r="J35">
        <f>VLOOKUP(B35,Visuels!B:C,2,0)</f>
        <v>6</v>
      </c>
      <c r="K35" t="e">
        <f>VLOOKUP(B35,Visuels!B:E,4,0)</f>
        <v>#N/A</v>
      </c>
      <c r="L35" s="29" t="e">
        <f>CONCATENATE("INSERT INTO `Elements` VALUES (",A35,", '", SUBSTITUTE(B35,"'","''"),"', '",C35,"', '",D35,"', '",E35,"', '",F35,"', ",IF(G35,"True","False"),", '",H35,"', '",SUBSTITUTE(I35,"'","''"),"', '",K35,"');")</f>
        <v>#N/A</v>
      </c>
    </row>
    <row r="36" spans="1:12" hidden="1" x14ac:dyDescent="0.35">
      <c r="A36" s="10">
        <v>35</v>
      </c>
      <c r="B36" s="71" t="s">
        <v>2286</v>
      </c>
      <c r="C36" s="28" t="s">
        <v>2265</v>
      </c>
      <c r="D36" t="s">
        <v>2262</v>
      </c>
      <c r="F36" t="str">
        <f t="shared" si="0"/>
        <v>c</v>
      </c>
      <c r="G36" s="120" t="b">
        <f t="shared" si="1"/>
        <v>0</v>
      </c>
      <c r="I36" t="str">
        <f t="shared" si="4"/>
        <v>châteaux</v>
      </c>
      <c r="J36" t="e">
        <f>VLOOKUP(B36,Visuels!B:C,2,0)</f>
        <v>#N/A</v>
      </c>
      <c r="K36" t="e">
        <f>VLOOKUP(B36,Visuels!B:E,4,0)</f>
        <v>#N/A</v>
      </c>
      <c r="L36" s="29" t="e">
        <f>CONCATENATE("INSERT INTO `Elements` VALUES (",A36,", '", B36,"', '",C36,"', '",D36,"', '",E36,"', '",F36,"', ",IF(G36,"True","False"),", '",H36,"', '",I36,"', '",K36,"');")</f>
        <v>#N/A</v>
      </c>
    </row>
    <row r="37" spans="1:12" x14ac:dyDescent="0.35">
      <c r="A37" s="10">
        <v>36</v>
      </c>
      <c r="B37" s="10" t="s">
        <v>2156</v>
      </c>
      <c r="C37" s="100" t="s">
        <v>2265</v>
      </c>
      <c r="D37" t="s">
        <v>2262</v>
      </c>
      <c r="E37" s="100" t="s">
        <v>2260</v>
      </c>
      <c r="F37" t="str">
        <f t="shared" si="0"/>
        <v>c</v>
      </c>
      <c r="G37" s="120" t="b">
        <f t="shared" si="1"/>
        <v>0</v>
      </c>
      <c r="H37" t="s">
        <v>620</v>
      </c>
      <c r="I37" s="100" t="s">
        <v>2287</v>
      </c>
      <c r="J37">
        <f>VLOOKUP(B37,Visuels!B:C,2,0)</f>
        <v>6</v>
      </c>
      <c r="K37" t="e">
        <f>VLOOKUP(B37,Visuels!B:E,4,0)</f>
        <v>#N/A</v>
      </c>
      <c r="L37" s="29" t="e">
        <f>CONCATENATE("INSERT INTO `Elements` VALUES (",A37,", '", SUBSTITUTE(B37,"'","''"),"', '",C37,"', '",D37,"', '",E37,"', '",F37,"', ",IF(G37,"True","False"),", '",H37,"', '",SUBSTITUTE(I37,"'","''"),"', '",K37,"');")</f>
        <v>#N/A</v>
      </c>
    </row>
    <row r="38" spans="1:12" hidden="1" x14ac:dyDescent="0.35">
      <c r="A38" s="10">
        <v>37</v>
      </c>
      <c r="B38" s="71" t="s">
        <v>2288</v>
      </c>
      <c r="C38" s="28" t="s">
        <v>2265</v>
      </c>
      <c r="D38" t="s">
        <v>2262</v>
      </c>
      <c r="F38" t="str">
        <f t="shared" si="0"/>
        <v>c</v>
      </c>
      <c r="G38" s="120" t="b">
        <f t="shared" si="1"/>
        <v>0</v>
      </c>
      <c r="I38" t="str">
        <f t="shared" ref="I38:I51" si="5">IF(E38="pluriel",        B38,        IF(ISERR(SEARCH(" ",B38)),             IF(OR(MID(B38,LEN(B38),1)="s",MID(B38,LEN(B38),1)="x"),                 B38,                 IF(MID(B38,LEN(B38)-2,3)="eau",                     CONCATENATE(B38,"x"),                     CONCATENATE(B38,"s"))),             IF(ISERR(SEARCH(" ",B38,SEARCH(" ",B38,1)+1)),                 CONCATENATE(                     MID(B38,1,SEARCH(" ",B38,1)-1),                     IF(OR(MID(B38,SEARCH(" ",B38,1)-1,1)="s",MID(B38,SEARCH(" ",B38,1)-1,1)="x"),"","s"),                     MID(B38, SEARCH(" ",B38,1),LEN(B38)),                             IF(OR(MID(B38,LEN(B38),1)="s",MID(B38,LEN(B38),1)="x"),"","s")                     ),                 CONCATENATE(                     MID(B38,1,SEARCH(" ",B38,1)-1),                     IF(OR(MID(B38,SEARCH(" ",B38,1)-1,1)="s",MID(B38,SEARCH(" ",B38,1)-1,1)="x"),"","s"),                     MID(B38, SEARCH(" ",B38,1),LEN(B38)))             )        ) )</f>
        <v>chemises</v>
      </c>
      <c r="J38" t="e">
        <f>VLOOKUP(B38,Visuels!B:C,2,0)</f>
        <v>#N/A</v>
      </c>
      <c r="K38" t="e">
        <f>VLOOKUP(B38,Visuels!B:E,4,0)</f>
        <v>#N/A</v>
      </c>
      <c r="L38" s="29" t="e">
        <f>CONCATENATE("INSERT INTO `Elements` VALUES (",A38,", '", B38,"', '",C38,"', '",D38,"', '",E38,"', '",F38,"', ",IF(G38,"True","False"),", '",H38,"', '",I38,"', '",K38,"');")</f>
        <v>#N/A</v>
      </c>
    </row>
    <row r="39" spans="1:12" hidden="1" x14ac:dyDescent="0.35">
      <c r="A39" s="10">
        <v>38</v>
      </c>
      <c r="B39" s="71" t="s">
        <v>2289</v>
      </c>
      <c r="C39" s="28" t="s">
        <v>2266</v>
      </c>
      <c r="D39" t="s">
        <v>2262</v>
      </c>
      <c r="F39" t="str">
        <f t="shared" si="0"/>
        <v>c</v>
      </c>
      <c r="G39" s="120" t="b">
        <f t="shared" si="1"/>
        <v>0</v>
      </c>
      <c r="I39" t="str">
        <f t="shared" si="5"/>
        <v>clowns</v>
      </c>
      <c r="J39" t="e">
        <f>VLOOKUP(B39,Visuels!B:C,2,0)</f>
        <v>#N/A</v>
      </c>
      <c r="K39" t="e">
        <f>VLOOKUP(B39,Visuels!B:E,4,0)</f>
        <v>#N/A</v>
      </c>
      <c r="L39" s="29" t="e">
        <f>CONCATENATE("INSERT INTO `Elements` VALUES (",A39,", '", B39,"', '",C39,"', '",D39,"', '",E39,"', '",F39,"', ",IF(G39,"True","False"),", '",H39,"', '",I39,"', '",K39,"');")</f>
        <v>#N/A</v>
      </c>
    </row>
    <row r="40" spans="1:12" x14ac:dyDescent="0.35">
      <c r="A40" s="10">
        <v>39</v>
      </c>
      <c r="B40" s="10" t="s">
        <v>2053</v>
      </c>
      <c r="C40" s="100" t="s">
        <v>2279</v>
      </c>
      <c r="D40" t="s">
        <v>2259</v>
      </c>
      <c r="E40" s="100" t="s">
        <v>2260</v>
      </c>
      <c r="F40" t="str">
        <f t="shared" si="0"/>
        <v>c</v>
      </c>
      <c r="G40" s="120" t="b">
        <f t="shared" si="1"/>
        <v>0</v>
      </c>
      <c r="H40" t="s">
        <v>2263</v>
      </c>
      <c r="I40" t="str">
        <f t="shared" si="5"/>
        <v>comètes</v>
      </c>
      <c r="J40">
        <f>VLOOKUP(B40,Visuels!B:C,2,0)</f>
        <v>3</v>
      </c>
      <c r="K40" t="e">
        <f>VLOOKUP(B40,Visuels!B:E,4,0)</f>
        <v>#N/A</v>
      </c>
      <c r="L40" s="29" t="e">
        <f t="shared" ref="L40:L47" si="6">CONCATENATE("INSERT INTO `Elements` VALUES (",A40,", '", SUBSTITUTE(B40,"'","''"),"', '",C40,"', '",D40,"', '",E40,"', '",F40,"', ",IF(G40,"True","False"),", '",H40,"', '",SUBSTITUTE(I40,"'","''"),"', '",K40,"');")</f>
        <v>#N/A</v>
      </c>
    </row>
    <row r="41" spans="1:12" x14ac:dyDescent="0.35">
      <c r="A41" s="10">
        <v>40</v>
      </c>
      <c r="B41" s="10" t="s">
        <v>2027</v>
      </c>
      <c r="C41" s="100" t="s">
        <v>2261</v>
      </c>
      <c r="D41" t="s">
        <v>2262</v>
      </c>
      <c r="E41" s="100" t="s">
        <v>2260</v>
      </c>
      <c r="F41" t="str">
        <f t="shared" si="0"/>
        <v>c</v>
      </c>
      <c r="G41" s="120" t="b">
        <f t="shared" si="1"/>
        <v>0</v>
      </c>
      <c r="H41" t="s">
        <v>2263</v>
      </c>
      <c r="I41" t="str">
        <f t="shared" si="5"/>
        <v>confuciusornis</v>
      </c>
      <c r="J41">
        <f>VLOOKUP(B41,Visuels!B:C,2,0)</f>
        <v>2</v>
      </c>
      <c r="K41" t="e">
        <f>VLOOKUP(B41,Visuels!B:E,4,0)</f>
        <v>#N/A</v>
      </c>
      <c r="L41" s="29" t="e">
        <f t="shared" si="6"/>
        <v>#N/A</v>
      </c>
    </row>
    <row r="42" spans="1:12" x14ac:dyDescent="0.35">
      <c r="A42" s="10">
        <v>41</v>
      </c>
      <c r="B42" s="10" t="s">
        <v>2120</v>
      </c>
      <c r="C42" s="100" t="s">
        <v>2261</v>
      </c>
      <c r="D42" t="s">
        <v>2262</v>
      </c>
      <c r="E42" s="100" t="s">
        <v>2260</v>
      </c>
      <c r="F42" t="str">
        <f t="shared" si="0"/>
        <v>c</v>
      </c>
      <c r="G42" s="120" t="b">
        <f t="shared" si="1"/>
        <v>0</v>
      </c>
      <c r="H42" t="s">
        <v>620</v>
      </c>
      <c r="I42" t="str">
        <f t="shared" si="5"/>
        <v>coquillages</v>
      </c>
      <c r="J42">
        <f>VLOOKUP(B42,Visuels!B:C,2,0)</f>
        <v>6</v>
      </c>
      <c r="K42" t="e">
        <f>VLOOKUP(B42,Visuels!B:E,4,0)</f>
        <v>#N/A</v>
      </c>
      <c r="L42" s="29" t="e">
        <f t="shared" si="6"/>
        <v>#N/A</v>
      </c>
    </row>
    <row r="43" spans="1:12" x14ac:dyDescent="0.35">
      <c r="A43" s="10">
        <v>42</v>
      </c>
      <c r="B43" s="10" t="s">
        <v>2106</v>
      </c>
      <c r="C43" s="100" t="s">
        <v>2264</v>
      </c>
      <c r="D43" t="s">
        <v>2262</v>
      </c>
      <c r="E43" s="100" t="s">
        <v>2260</v>
      </c>
      <c r="F43" t="str">
        <f t="shared" si="0"/>
        <v>c</v>
      </c>
      <c r="G43" s="120" t="b">
        <f t="shared" si="1"/>
        <v>0</v>
      </c>
      <c r="H43" t="s">
        <v>620</v>
      </c>
      <c r="I43" t="str">
        <f t="shared" si="5"/>
        <v>cornets de frites</v>
      </c>
      <c r="J43">
        <f>VLOOKUP(B43,Visuels!B:C,2,0)</f>
        <v>5</v>
      </c>
      <c r="K43" t="e">
        <f>VLOOKUP(B43,Visuels!B:E,4,0)</f>
        <v>#N/A</v>
      </c>
      <c r="L43" s="29" t="e">
        <f t="shared" si="6"/>
        <v>#N/A</v>
      </c>
    </row>
    <row r="44" spans="1:12" x14ac:dyDescent="0.35">
      <c r="A44" s="10">
        <v>43</v>
      </c>
      <c r="B44" s="10" t="s">
        <v>2107</v>
      </c>
      <c r="C44" s="100" t="s">
        <v>2264</v>
      </c>
      <c r="D44" t="s">
        <v>2262</v>
      </c>
      <c r="E44" s="100" t="s">
        <v>2260</v>
      </c>
      <c r="F44" t="str">
        <f t="shared" si="0"/>
        <v>c</v>
      </c>
      <c r="G44" s="120" t="b">
        <f t="shared" si="1"/>
        <v>0</v>
      </c>
      <c r="H44" t="s">
        <v>620</v>
      </c>
      <c r="I44" t="str">
        <f t="shared" si="5"/>
        <v>cornets de glace</v>
      </c>
      <c r="J44">
        <f>VLOOKUP(B44,Visuels!B:C,2,0)</f>
        <v>5</v>
      </c>
      <c r="K44" t="e">
        <f>VLOOKUP(B44,Visuels!B:E,4,0)</f>
        <v>#N/A</v>
      </c>
      <c r="L44" s="29" t="e">
        <f t="shared" si="6"/>
        <v>#N/A</v>
      </c>
    </row>
    <row r="45" spans="1:12" x14ac:dyDescent="0.35">
      <c r="A45" s="10">
        <v>44</v>
      </c>
      <c r="B45" s="10" t="s">
        <v>2108</v>
      </c>
      <c r="C45" s="100" t="s">
        <v>2264</v>
      </c>
      <c r="D45" t="s">
        <v>2262</v>
      </c>
      <c r="E45" s="100" t="s">
        <v>2260</v>
      </c>
      <c r="F45" t="str">
        <f t="shared" si="0"/>
        <v>c</v>
      </c>
      <c r="G45" s="120" t="b">
        <f t="shared" si="1"/>
        <v>0</v>
      </c>
      <c r="H45" t="s">
        <v>620</v>
      </c>
      <c r="I45" t="str">
        <f t="shared" si="5"/>
        <v>cornets de pop-corn</v>
      </c>
      <c r="J45">
        <f>VLOOKUP(B45,Visuels!B:C,2,0)</f>
        <v>5</v>
      </c>
      <c r="K45" t="e">
        <f>VLOOKUP(B45,Visuels!B:E,4,0)</f>
        <v>#N/A</v>
      </c>
      <c r="L45" s="29" t="e">
        <f t="shared" si="6"/>
        <v>#N/A</v>
      </c>
    </row>
    <row r="46" spans="1:12" x14ac:dyDescent="0.35">
      <c r="A46" s="10">
        <v>45</v>
      </c>
      <c r="B46" s="10" t="s">
        <v>2121</v>
      </c>
      <c r="C46" s="100" t="s">
        <v>2261</v>
      </c>
      <c r="D46" t="s">
        <v>2262</v>
      </c>
      <c r="E46" s="100" t="s">
        <v>2260</v>
      </c>
      <c r="F46" t="str">
        <f t="shared" si="0"/>
        <v>c</v>
      </c>
      <c r="G46" s="120" t="b">
        <f t="shared" si="1"/>
        <v>0</v>
      </c>
      <c r="H46" t="s">
        <v>2263</v>
      </c>
      <c r="I46" t="str">
        <f t="shared" si="5"/>
        <v>crabes</v>
      </c>
      <c r="J46">
        <f>VLOOKUP(B46,Visuels!B:C,2,0)</f>
        <v>6</v>
      </c>
      <c r="K46" t="e">
        <f>VLOOKUP(B46,Visuels!B:E,4,0)</f>
        <v>#N/A</v>
      </c>
      <c r="L46" s="29" t="e">
        <f t="shared" si="6"/>
        <v>#N/A</v>
      </c>
    </row>
    <row r="47" spans="1:12" x14ac:dyDescent="0.35">
      <c r="A47" s="10">
        <v>46</v>
      </c>
      <c r="B47" s="10" t="s">
        <v>2122</v>
      </c>
      <c r="C47" s="100" t="s">
        <v>2261</v>
      </c>
      <c r="D47" t="s">
        <v>2259</v>
      </c>
      <c r="E47" s="100" t="s">
        <v>2260</v>
      </c>
      <c r="F47" t="str">
        <f t="shared" si="0"/>
        <v>c</v>
      </c>
      <c r="G47" s="120" t="b">
        <f t="shared" si="1"/>
        <v>0</v>
      </c>
      <c r="H47" t="s">
        <v>2263</v>
      </c>
      <c r="I47" t="str">
        <f t="shared" si="5"/>
        <v>crevettes</v>
      </c>
      <c r="J47">
        <f>VLOOKUP(B47,Visuels!B:C,2,0)</f>
        <v>6</v>
      </c>
      <c r="K47" t="e">
        <f>VLOOKUP(B47,Visuels!B:E,4,0)</f>
        <v>#N/A</v>
      </c>
      <c r="L47" s="29" t="e">
        <f t="shared" si="6"/>
        <v>#N/A</v>
      </c>
    </row>
    <row r="48" spans="1:12" hidden="1" x14ac:dyDescent="0.35">
      <c r="A48" s="10">
        <v>47</v>
      </c>
      <c r="B48" s="71" t="s">
        <v>2290</v>
      </c>
      <c r="C48" s="28" t="s">
        <v>2265</v>
      </c>
      <c r="D48" t="s">
        <v>2262</v>
      </c>
      <c r="F48" t="str">
        <f t="shared" si="0"/>
        <v>d</v>
      </c>
      <c r="G48" s="120" t="b">
        <f t="shared" si="1"/>
        <v>0</v>
      </c>
      <c r="I48" t="str">
        <f t="shared" si="5"/>
        <v>damiers</v>
      </c>
      <c r="J48" t="e">
        <f>VLOOKUP(B48,Visuels!B:C,2,0)</f>
        <v>#N/A</v>
      </c>
      <c r="K48" t="e">
        <f>VLOOKUP(B48,Visuels!B:E,4,0)</f>
        <v>#N/A</v>
      </c>
      <c r="L48" s="29" t="e">
        <f>CONCATENATE("INSERT INTO `Elements` VALUES (",A48,", '", B48,"', '",C48,"', '",D48,"', '",E48,"', '",F48,"', ",IF(G48,"True","False"),", '",H48,"', '",I48,"', '",K48,"');")</f>
        <v>#N/A</v>
      </c>
    </row>
    <row r="49" spans="1:12" hidden="1" x14ac:dyDescent="0.35">
      <c r="A49" s="10">
        <v>48</v>
      </c>
      <c r="B49" s="71" t="s">
        <v>2291</v>
      </c>
      <c r="C49" s="28" t="s">
        <v>2265</v>
      </c>
      <c r="D49" t="s">
        <v>2262</v>
      </c>
      <c r="F49" t="str">
        <f t="shared" si="0"/>
        <v>d</v>
      </c>
      <c r="G49" s="120" t="b">
        <f t="shared" si="1"/>
        <v>0</v>
      </c>
      <c r="I49" t="str">
        <f t="shared" si="5"/>
        <v>dards</v>
      </c>
      <c r="J49" t="e">
        <f>VLOOKUP(B49,Visuels!B:C,2,0)</f>
        <v>#N/A</v>
      </c>
      <c r="K49" t="e">
        <f>VLOOKUP(B49,Visuels!B:E,4,0)</f>
        <v>#N/A</v>
      </c>
      <c r="L49" s="29" t="e">
        <f>CONCATENATE("INSERT INTO `Elements` VALUES (",A49,", '", B49,"', '",C49,"', '",D49,"', '",E49,"', '",F49,"', ",IF(G49,"True","False"),", '",H49,"', '",I49,"', '",K49,"');")</f>
        <v>#N/A</v>
      </c>
    </row>
    <row r="50" spans="1:12" hidden="1" x14ac:dyDescent="0.35">
      <c r="A50" s="10">
        <v>49</v>
      </c>
      <c r="B50" s="71" t="s">
        <v>2292</v>
      </c>
      <c r="C50" s="28" t="s">
        <v>2258</v>
      </c>
      <c r="D50" t="s">
        <v>2262</v>
      </c>
      <c r="F50" t="str">
        <f t="shared" si="0"/>
        <v>d</v>
      </c>
      <c r="G50" s="120" t="b">
        <f t="shared" si="1"/>
        <v>0</v>
      </c>
      <c r="I50" t="str">
        <f t="shared" si="5"/>
        <v>dattiers</v>
      </c>
      <c r="J50" t="e">
        <f>VLOOKUP(B50,Visuels!B:C,2,0)</f>
        <v>#N/A</v>
      </c>
      <c r="K50" t="e">
        <f>VLOOKUP(B50,Visuels!B:E,4,0)</f>
        <v>#N/A</v>
      </c>
      <c r="L50" s="29" t="e">
        <f>CONCATENATE("INSERT INTO `Elements` VALUES (",A50,", '", B50,"', '",C50,"', '",D50,"', '",E50,"', '",F50,"', ",IF(G50,"True","False"),", '",H50,"', '",I50,"', '",K50,"');")</f>
        <v>#N/A</v>
      </c>
    </row>
    <row r="51" spans="1:12" x14ac:dyDescent="0.35">
      <c r="A51" s="10">
        <v>50</v>
      </c>
      <c r="B51" s="10" t="s">
        <v>2123</v>
      </c>
      <c r="C51" s="100" t="s">
        <v>2261</v>
      </c>
      <c r="D51" t="s">
        <v>2262</v>
      </c>
      <c r="E51" s="100" t="s">
        <v>2260</v>
      </c>
      <c r="F51" t="str">
        <f t="shared" si="0"/>
        <v>d</v>
      </c>
      <c r="G51" s="120" t="b">
        <f t="shared" si="1"/>
        <v>0</v>
      </c>
      <c r="H51" t="s">
        <v>2263</v>
      </c>
      <c r="I51" t="str">
        <f t="shared" si="5"/>
        <v>dauphins</v>
      </c>
      <c r="J51">
        <f>VLOOKUP(B51,Visuels!B:C,2,0)</f>
        <v>6</v>
      </c>
      <c r="K51" t="e">
        <f>VLOOKUP(B51,Visuels!B:E,4,0)</f>
        <v>#N/A</v>
      </c>
      <c r="L51" s="29" t="e">
        <f>CONCATENATE("INSERT INTO `Elements` VALUES (",A51,", '", SUBSTITUTE(B51,"'","''"),"', '",C51,"', '",D51,"', '",E51,"', '",F51,"', ",IF(G51,"True","False"),", '",H51,"', '",SUBSTITUTE(I51,"'","''"),"', '",K51,"');")</f>
        <v>#N/A</v>
      </c>
    </row>
    <row r="52" spans="1:12" hidden="1" x14ac:dyDescent="0.35">
      <c r="A52" s="10">
        <v>51</v>
      </c>
      <c r="B52" s="71" t="s">
        <v>2293</v>
      </c>
      <c r="C52" s="28" t="s">
        <v>2265</v>
      </c>
      <c r="D52" t="s">
        <v>2262</v>
      </c>
      <c r="F52" t="str">
        <f t="shared" si="0"/>
        <v>d</v>
      </c>
      <c r="G52" s="120" t="b">
        <f t="shared" si="1"/>
        <v>0</v>
      </c>
      <c r="I52" t="s">
        <v>2294</v>
      </c>
      <c r="J52" t="e">
        <f>VLOOKUP(B52,Visuels!B:C,2,0)</f>
        <v>#N/A</v>
      </c>
      <c r="K52" t="e">
        <f>VLOOKUP(B52,Visuels!B:E,4,0)</f>
        <v>#N/A</v>
      </c>
      <c r="L52" s="29" t="e">
        <f>CONCATENATE("INSERT INTO `Elements` VALUES (",A52,", '", B52,"', '",C52,"', '",D52,"', '",E52,"', '",F52,"', ",IF(G52,"True","False"),", '",H52,"', '",I52,"', '",K52,"');")</f>
        <v>#N/A</v>
      </c>
    </row>
    <row r="53" spans="1:12" x14ac:dyDescent="0.35">
      <c r="A53" s="10">
        <v>52</v>
      </c>
      <c r="B53" s="10" t="s">
        <v>2028</v>
      </c>
      <c r="C53" s="100" t="s">
        <v>2261</v>
      </c>
      <c r="D53" t="s">
        <v>2262</v>
      </c>
      <c r="E53" s="100" t="s">
        <v>2260</v>
      </c>
      <c r="F53" t="str">
        <f t="shared" si="0"/>
        <v>d</v>
      </c>
      <c r="G53" s="120" t="b">
        <f t="shared" si="1"/>
        <v>0</v>
      </c>
      <c r="H53" t="s">
        <v>2263</v>
      </c>
      <c r="I53" t="str">
        <f t="shared" ref="I53:I78" si="7">IF(E53="pluriel",        B53,        IF(ISERR(SEARCH(" ",B53)),             IF(OR(MID(B53,LEN(B53),1)="s",MID(B53,LEN(B53),1)="x"),                 B53,                 IF(MID(B53,LEN(B53)-2,3)="eau",                     CONCATENATE(B53,"x"),                     CONCATENATE(B53,"s"))),             IF(ISERR(SEARCH(" ",B53,SEARCH(" ",B53,1)+1)),                 CONCATENATE(                     MID(B53,1,SEARCH(" ",B53,1)-1),                     IF(OR(MID(B53,SEARCH(" ",B53,1)-1,1)="s",MID(B53,SEARCH(" ",B53,1)-1,1)="x"),"","s"),                     MID(B53, SEARCH(" ",B53,1),LEN(B53)),                             IF(OR(MID(B53,LEN(B53),1)="s",MID(B53,LEN(B53),1)="x"),"","s")                     ),                 CONCATENATE(                     MID(B53,1,SEARCH(" ",B53,1)-1),                     IF(OR(MID(B53,SEARCH(" ",B53,1)-1,1)="s",MID(B53,SEARCH(" ",B53,1)-1,1)="x"),"","s"),                     MID(B53, SEARCH(" ",B53,1),LEN(B53)))             )        ) )</f>
        <v>deinonychus</v>
      </c>
      <c r="J53">
        <f>VLOOKUP(B53,Visuels!B:C,2,0)</f>
        <v>2</v>
      </c>
      <c r="K53" t="e">
        <f>VLOOKUP(B53,Visuels!B:E,4,0)</f>
        <v>#N/A</v>
      </c>
      <c r="L53" s="29" t="e">
        <f>CONCATENATE("INSERT INTO `Elements` VALUES (",A53,", '", SUBSTITUTE(B53,"'","''"),"', '",C53,"', '",D53,"', '",E53,"', '",F53,"', ",IF(G53,"True","False"),", '",H53,"', '",SUBSTITUTE(I53,"'","''"),"', '",K53,"');")</f>
        <v>#N/A</v>
      </c>
    </row>
    <row r="54" spans="1:12" x14ac:dyDescent="0.35">
      <c r="A54" s="10">
        <v>53</v>
      </c>
      <c r="B54" s="10" t="s">
        <v>2029</v>
      </c>
      <c r="C54" s="100" t="s">
        <v>2261</v>
      </c>
      <c r="D54" t="s">
        <v>2262</v>
      </c>
      <c r="E54" s="100" t="s">
        <v>2260</v>
      </c>
      <c r="F54" t="str">
        <f t="shared" si="0"/>
        <v>d</v>
      </c>
      <c r="G54" s="120" t="b">
        <f t="shared" si="1"/>
        <v>0</v>
      </c>
      <c r="H54" t="s">
        <v>2263</v>
      </c>
      <c r="I54" t="str">
        <f t="shared" si="7"/>
        <v>dimorphodons</v>
      </c>
      <c r="J54">
        <f>VLOOKUP(B54,Visuels!B:C,2,0)</f>
        <v>2</v>
      </c>
      <c r="K54" t="e">
        <f>VLOOKUP(B54,Visuels!B:E,4,0)</f>
        <v>#N/A</v>
      </c>
      <c r="L54" s="29" t="e">
        <f>CONCATENATE("INSERT INTO `Elements` VALUES (",A54,", '", SUBSTITUTE(B54,"'","''"),"', '",C54,"', '",D54,"', '",E54,"', '",F54,"', ",IF(G54,"True","False"),", '",H54,"', '",SUBSTITUTE(I54,"'","''"),"', '",K54,"');")</f>
        <v>#N/A</v>
      </c>
    </row>
    <row r="55" spans="1:12" x14ac:dyDescent="0.35">
      <c r="A55" s="10">
        <v>54</v>
      </c>
      <c r="B55" s="10" t="s">
        <v>2030</v>
      </c>
      <c r="C55" s="100" t="s">
        <v>2261</v>
      </c>
      <c r="D55" t="s">
        <v>2262</v>
      </c>
      <c r="E55" s="100" t="s">
        <v>2260</v>
      </c>
      <c r="F55" t="str">
        <f t="shared" si="0"/>
        <v>d</v>
      </c>
      <c r="G55" s="120" t="b">
        <f t="shared" si="1"/>
        <v>0</v>
      </c>
      <c r="H55" t="s">
        <v>2263</v>
      </c>
      <c r="I55" t="str">
        <f t="shared" si="7"/>
        <v>diplodocus</v>
      </c>
      <c r="J55">
        <f>VLOOKUP(B55,Visuels!B:C,2,0)</f>
        <v>2</v>
      </c>
      <c r="K55" t="e">
        <f>VLOOKUP(B55,Visuels!B:E,4,0)</f>
        <v>#N/A</v>
      </c>
      <c r="L55" s="29" t="e">
        <f>CONCATENATE("INSERT INTO `Elements` VALUES (",A55,", '", SUBSTITUTE(B55,"'","''"),"', '",C55,"', '",D55,"', '",E55,"', '",F55,"', ",IF(G55,"True","False"),", '",H55,"', '",SUBSTITUTE(I55,"'","''"),"', '",K55,"');")</f>
        <v>#N/A</v>
      </c>
    </row>
    <row r="56" spans="1:12" hidden="1" x14ac:dyDescent="0.35">
      <c r="A56" s="10">
        <v>55</v>
      </c>
      <c r="B56" s="71" t="s">
        <v>2295</v>
      </c>
      <c r="C56" t="s">
        <v>2266</v>
      </c>
      <c r="D56" t="s">
        <v>2262</v>
      </c>
      <c r="F56" t="str">
        <f t="shared" si="0"/>
        <v>d</v>
      </c>
      <c r="G56" s="120" t="b">
        <f t="shared" si="1"/>
        <v>0</v>
      </c>
      <c r="I56" t="str">
        <f t="shared" si="7"/>
        <v>doigts</v>
      </c>
      <c r="J56" t="e">
        <f>VLOOKUP(B56,Visuels!B:C,2,0)</f>
        <v>#N/A</v>
      </c>
      <c r="K56" t="e">
        <f>VLOOKUP(B56,Visuels!B:E,4,0)</f>
        <v>#N/A</v>
      </c>
      <c r="L56" s="29" t="e">
        <f>CONCATENATE("INSERT INTO `Elements` VALUES (",A56,", '", B56,"', '",C56,"', '",D56,"', '",E56,"', '",F56,"', ",IF(G56,"True","False"),", '",H56,"', '",I56,"', '",K56,"');")</f>
        <v>#N/A</v>
      </c>
    </row>
    <row r="57" spans="1:12" hidden="1" x14ac:dyDescent="0.35">
      <c r="A57" s="10">
        <v>56</v>
      </c>
      <c r="B57" s="71" t="s">
        <v>2296</v>
      </c>
      <c r="C57" s="28" t="s">
        <v>2265</v>
      </c>
      <c r="D57" t="s">
        <v>2262</v>
      </c>
      <c r="F57" t="str">
        <f t="shared" si="0"/>
        <v>d</v>
      </c>
      <c r="G57" s="120" t="b">
        <f t="shared" si="1"/>
        <v>0</v>
      </c>
      <c r="I57" t="str">
        <f t="shared" si="7"/>
        <v>drapeaux</v>
      </c>
      <c r="J57" t="e">
        <f>VLOOKUP(B57,Visuels!B:C,2,0)</f>
        <v>#N/A</v>
      </c>
      <c r="K57" t="e">
        <f>VLOOKUP(B57,Visuels!B:E,4,0)</f>
        <v>#N/A</v>
      </c>
      <c r="L57" s="29" t="e">
        <f>CONCATENATE("INSERT INTO `Elements` VALUES (",A57,", '", B57,"', '",C57,"', '",D57,"', '",E57,"', '",F57,"', ",IF(G57,"True","False"),", '",H57,"', '",I57,"', '",K57,"');")</f>
        <v>#N/A</v>
      </c>
    </row>
    <row r="58" spans="1:12" x14ac:dyDescent="0.35">
      <c r="A58" s="10">
        <v>57</v>
      </c>
      <c r="B58" s="10" t="s">
        <v>2031</v>
      </c>
      <c r="C58" s="100" t="s">
        <v>2261</v>
      </c>
      <c r="D58" t="s">
        <v>2262</v>
      </c>
      <c r="E58" s="100" t="s">
        <v>2260</v>
      </c>
      <c r="F58" t="str">
        <f t="shared" si="0"/>
        <v>e</v>
      </c>
      <c r="G58" s="120" t="b">
        <f t="shared" si="1"/>
        <v>1</v>
      </c>
      <c r="H58" t="s">
        <v>2263</v>
      </c>
      <c r="I58" t="str">
        <f t="shared" si="7"/>
        <v>elasmosaurus</v>
      </c>
      <c r="J58">
        <f>VLOOKUP(B58,Visuels!B:C,2,0)</f>
        <v>2</v>
      </c>
      <c r="K58" t="e">
        <f>VLOOKUP(B58,Visuels!B:E,4,0)</f>
        <v>#N/A</v>
      </c>
      <c r="L58" s="29" t="e">
        <f>CONCATENATE("INSERT INTO `Elements` VALUES (",A58,", '", SUBSTITUTE(B58,"'","''"),"', '",C58,"', '",D58,"', '",E58,"', '",F58,"', ",IF(G58,"True","False"),", '",H58,"', '",SUBSTITUTE(I58,"'","''"),"', '",K58,"');")</f>
        <v>#N/A</v>
      </c>
    </row>
    <row r="59" spans="1:12" x14ac:dyDescent="0.35">
      <c r="A59" s="10">
        <v>58</v>
      </c>
      <c r="B59" s="10" t="s">
        <v>2217</v>
      </c>
      <c r="C59" s="100" t="s">
        <v>2261</v>
      </c>
      <c r="D59" t="s">
        <v>2262</v>
      </c>
      <c r="E59" s="100" t="s">
        <v>2260</v>
      </c>
      <c r="F59" t="str">
        <f t="shared" si="0"/>
        <v>é</v>
      </c>
      <c r="G59" s="120" t="b">
        <f t="shared" si="1"/>
        <v>0</v>
      </c>
      <c r="H59" t="s">
        <v>2263</v>
      </c>
      <c r="I59" t="str">
        <f t="shared" si="7"/>
        <v>éléphants</v>
      </c>
      <c r="J59">
        <f>VLOOKUP(B59,Visuels!B:C,2,0)</f>
        <v>8</v>
      </c>
      <c r="K59" t="e">
        <f>VLOOKUP(B59,Visuels!B:E,4,0)</f>
        <v>#N/A</v>
      </c>
      <c r="L59" s="29" t="e">
        <f>CONCATENATE("INSERT INTO `Elements` VALUES (",A59,", '", SUBSTITUTE(B59,"'","''"),"', '",C59,"', '",D59,"', '",E59,"', '",F59,"', ",IF(G59,"True","False"),", '",H59,"', '",SUBSTITUTE(I59,"'","''"),"', '",K59,"');")</f>
        <v>#N/A</v>
      </c>
    </row>
    <row r="60" spans="1:12" x14ac:dyDescent="0.35">
      <c r="A60" s="10">
        <v>59</v>
      </c>
      <c r="B60" s="10" t="s">
        <v>2198</v>
      </c>
      <c r="C60" s="100" t="s">
        <v>2261</v>
      </c>
      <c r="D60" t="s">
        <v>2262</v>
      </c>
      <c r="E60" s="100" t="s">
        <v>2260</v>
      </c>
      <c r="F60" t="str">
        <f t="shared" si="0"/>
        <v>é</v>
      </c>
      <c r="G60" s="120" t="b">
        <f t="shared" si="1"/>
        <v>0</v>
      </c>
      <c r="H60" t="s">
        <v>2263</v>
      </c>
      <c r="I60" t="str">
        <f t="shared" si="7"/>
        <v>éléphants de mer</v>
      </c>
      <c r="J60">
        <f>VLOOKUP(B60,Visuels!B:C,2,0)</f>
        <v>7</v>
      </c>
      <c r="K60" t="e">
        <f>VLOOKUP(B60,Visuels!B:E,4,0)</f>
        <v>#N/A</v>
      </c>
      <c r="L60" s="29" t="e">
        <f>CONCATENATE("INSERT INTO `Elements` VALUES (",A60,", '", SUBSTITUTE(B60,"'","''"),"', '",C60,"', '",D60,"', '",E60,"', '",F60,"', ",IF(G60,"True","False"),", '",H60,"', '",SUBSTITUTE(I60,"'","''"),"', '",K60,"');")</f>
        <v>#N/A</v>
      </c>
    </row>
    <row r="61" spans="1:12" hidden="1" x14ac:dyDescent="0.35">
      <c r="A61" s="10">
        <v>60</v>
      </c>
      <c r="B61" s="118" t="s">
        <v>2297</v>
      </c>
      <c r="C61" s="100" t="s">
        <v>2279</v>
      </c>
      <c r="D61" t="s">
        <v>2259</v>
      </c>
      <c r="E61" s="100" t="s">
        <v>2260</v>
      </c>
      <c r="F61" t="str">
        <f t="shared" si="0"/>
        <v>e</v>
      </c>
      <c r="G61" s="120" t="b">
        <f t="shared" si="1"/>
        <v>1</v>
      </c>
      <c r="H61" t="s">
        <v>620</v>
      </c>
      <c r="I61" t="str">
        <f t="shared" si="7"/>
        <v>empreintes de dinosaure</v>
      </c>
      <c r="J61" t="e">
        <f>VLOOKUP(B61,Visuels!B:C,2,0)</f>
        <v>#N/A</v>
      </c>
      <c r="K61" t="e">
        <f>VLOOKUP(B61,Visuels!B:E,4,0)</f>
        <v>#N/A</v>
      </c>
      <c r="L61" s="29" t="e">
        <f>CONCATENATE("INSERT INTO `Elements` VALUES (",A61,", '", B61,"', '",C61,"', '",D61,"', '",E61,"', '",F61,"', ",IF(G61,"True","False"),", '",H61,"', '",I61,"', '",K61,"');")</f>
        <v>#N/A</v>
      </c>
    </row>
    <row r="62" spans="1:12" hidden="1" x14ac:dyDescent="0.35">
      <c r="A62" s="10">
        <v>61</v>
      </c>
      <c r="B62" s="10" t="s">
        <v>2298</v>
      </c>
      <c r="C62" s="28" t="s">
        <v>2266</v>
      </c>
      <c r="D62" t="s">
        <v>2262</v>
      </c>
      <c r="E62" s="100" t="s">
        <v>2260</v>
      </c>
      <c r="F62" t="str">
        <f t="shared" si="0"/>
        <v>e</v>
      </c>
      <c r="G62" s="120" t="b">
        <f t="shared" si="1"/>
        <v>1</v>
      </c>
      <c r="H62" t="s">
        <v>2263</v>
      </c>
      <c r="I62" t="str">
        <f t="shared" si="7"/>
        <v>enfants</v>
      </c>
      <c r="J62" t="e">
        <f>VLOOKUP(B62,Visuels!B:C,2,0)</f>
        <v>#N/A</v>
      </c>
      <c r="K62" t="e">
        <f>VLOOKUP(B62,Visuels!B:E,4,0)</f>
        <v>#N/A</v>
      </c>
      <c r="L62" s="29" t="e">
        <f>CONCATENATE("INSERT INTO `Elements` VALUES (",A62,", '", B62,"', '",C62,"', '",D62,"', '",E62,"', '",F62,"', ",IF(G62,"True","False"),", '",H62,"', '",I62,"', '",K62,"');")</f>
        <v>#N/A</v>
      </c>
    </row>
    <row r="63" spans="1:12" x14ac:dyDescent="0.35">
      <c r="A63" s="10">
        <v>62</v>
      </c>
      <c r="B63" s="10" t="s">
        <v>2054</v>
      </c>
      <c r="C63" s="28" t="s">
        <v>2299</v>
      </c>
      <c r="D63" t="s">
        <v>2259</v>
      </c>
      <c r="E63" s="100" t="s">
        <v>2260</v>
      </c>
      <c r="F63" t="str">
        <f t="shared" si="0"/>
        <v>é</v>
      </c>
      <c r="G63" s="120" t="b">
        <f t="shared" si="1"/>
        <v>0</v>
      </c>
      <c r="H63" t="s">
        <v>2263</v>
      </c>
      <c r="I63" t="str">
        <f t="shared" si="7"/>
        <v>étoiles</v>
      </c>
      <c r="J63">
        <f>VLOOKUP(B63,Visuels!B:C,2,0)</f>
        <v>3</v>
      </c>
      <c r="K63" t="e">
        <f>VLOOKUP(B63,Visuels!B:E,4,0)</f>
        <v>#N/A</v>
      </c>
      <c r="L63" s="29" t="e">
        <f t="shared" ref="L63:L69" si="8">CONCATENATE("INSERT INTO `Elements` VALUES (",A63,", '", SUBSTITUTE(B63,"'","''"),"', '",C63,"', '",D63,"', '",E63,"', '",F63,"', ",IF(G63,"True","False"),", '",H63,"', '",SUBSTITUTE(I63,"'","''"),"', '",K63,"');")</f>
        <v>#N/A</v>
      </c>
    </row>
    <row r="64" spans="1:12" x14ac:dyDescent="0.35">
      <c r="A64" s="10">
        <v>63</v>
      </c>
      <c r="B64" s="10" t="s">
        <v>2124</v>
      </c>
      <c r="C64" s="100" t="s">
        <v>2261</v>
      </c>
      <c r="D64" t="s">
        <v>2259</v>
      </c>
      <c r="E64" s="100" t="s">
        <v>2260</v>
      </c>
      <c r="F64" t="str">
        <f t="shared" si="0"/>
        <v>é</v>
      </c>
      <c r="G64" s="120" t="b">
        <f t="shared" si="1"/>
        <v>0</v>
      </c>
      <c r="H64" t="s">
        <v>2263</v>
      </c>
      <c r="I64" t="str">
        <f t="shared" si="7"/>
        <v>étoiles de mer</v>
      </c>
      <c r="J64">
        <f>VLOOKUP(B64,Visuels!B:C,2,0)</f>
        <v>6</v>
      </c>
      <c r="K64" t="e">
        <f>VLOOKUP(B64,Visuels!B:E,4,0)</f>
        <v>#N/A</v>
      </c>
      <c r="L64" s="29" t="e">
        <f t="shared" si="8"/>
        <v>#N/A</v>
      </c>
    </row>
    <row r="65" spans="1:12" x14ac:dyDescent="0.35">
      <c r="A65" s="10">
        <v>64</v>
      </c>
      <c r="B65" s="10" t="s">
        <v>2055</v>
      </c>
      <c r="C65" s="28" t="s">
        <v>2299</v>
      </c>
      <c r="D65" t="s">
        <v>2259</v>
      </c>
      <c r="E65" s="100" t="s">
        <v>2260</v>
      </c>
      <c r="F65" t="str">
        <f t="shared" si="0"/>
        <v>é</v>
      </c>
      <c r="G65" s="120" t="b">
        <f t="shared" si="1"/>
        <v>0</v>
      </c>
      <c r="H65" t="s">
        <v>2263</v>
      </c>
      <c r="I65" t="str">
        <f t="shared" si="7"/>
        <v>étoiles naines</v>
      </c>
      <c r="J65">
        <f>VLOOKUP(B65,Visuels!B:C,2,0)</f>
        <v>3</v>
      </c>
      <c r="K65" t="e">
        <f>VLOOKUP(B65,Visuels!B:E,4,0)</f>
        <v>#N/A</v>
      </c>
      <c r="L65" s="29" t="e">
        <f t="shared" si="8"/>
        <v>#N/A</v>
      </c>
    </row>
    <row r="66" spans="1:12" x14ac:dyDescent="0.35">
      <c r="A66" s="10">
        <v>65</v>
      </c>
      <c r="B66" s="10" t="s">
        <v>2158</v>
      </c>
      <c r="C66" s="100" t="s">
        <v>2265</v>
      </c>
      <c r="D66" t="s">
        <v>2262</v>
      </c>
      <c r="E66" s="100" t="s">
        <v>2260</v>
      </c>
      <c r="F66" t="str">
        <f t="shared" ref="F66:F129" si="9">MID(B66,1,1)</f>
        <v>é</v>
      </c>
      <c r="G66" s="120" t="b">
        <f t="shared" ref="G66:G129" si="10">NOT(ISERR(SEARCH(F66,"aeiouy")))</f>
        <v>0</v>
      </c>
      <c r="H66" t="s">
        <v>620</v>
      </c>
      <c r="I66" t="str">
        <f t="shared" si="7"/>
        <v>éventails</v>
      </c>
      <c r="J66">
        <f>VLOOKUP(B66,Visuels!B:C,2,0)</f>
        <v>6</v>
      </c>
      <c r="K66" t="e">
        <f>VLOOKUP(B66,Visuels!B:E,4,0)</f>
        <v>#N/A</v>
      </c>
      <c r="L66" s="29" t="e">
        <f t="shared" si="8"/>
        <v>#N/A</v>
      </c>
    </row>
    <row r="67" spans="1:12" x14ac:dyDescent="0.35">
      <c r="A67" s="10">
        <v>66</v>
      </c>
      <c r="B67" s="10" t="s">
        <v>2056</v>
      </c>
      <c r="C67" s="28" t="s">
        <v>2299</v>
      </c>
      <c r="D67" t="s">
        <v>2259</v>
      </c>
      <c r="E67" s="100" t="s">
        <v>2260</v>
      </c>
      <c r="F67" t="str">
        <f t="shared" si="9"/>
        <v>e</v>
      </c>
      <c r="G67" s="120" t="b">
        <f t="shared" si="10"/>
        <v>1</v>
      </c>
      <c r="H67" t="s">
        <v>2263</v>
      </c>
      <c r="I67" t="str">
        <f t="shared" si="7"/>
        <v>exoplanètes</v>
      </c>
      <c r="J67">
        <f>VLOOKUP(B67,Visuels!B:C,2,0)</f>
        <v>3</v>
      </c>
      <c r="K67" t="e">
        <f>VLOOKUP(B67,Visuels!B:E,4,0)</f>
        <v>#N/A</v>
      </c>
      <c r="L67" s="29" t="e">
        <f t="shared" si="8"/>
        <v>#N/A</v>
      </c>
    </row>
    <row r="68" spans="1:12" x14ac:dyDescent="0.35">
      <c r="A68" s="10">
        <v>67</v>
      </c>
      <c r="B68" s="10" t="s">
        <v>2068</v>
      </c>
      <c r="C68" s="100" t="s">
        <v>2266</v>
      </c>
      <c r="D68" t="s">
        <v>2262</v>
      </c>
      <c r="E68" s="100" t="s">
        <v>2260</v>
      </c>
      <c r="F68" t="str">
        <f t="shared" si="9"/>
        <v>e</v>
      </c>
      <c r="G68" s="120" t="b">
        <f t="shared" si="10"/>
        <v>1</v>
      </c>
      <c r="H68" t="s">
        <v>2263</v>
      </c>
      <c r="I68" t="str">
        <f t="shared" si="7"/>
        <v>extra-terrestres</v>
      </c>
      <c r="J68">
        <f>VLOOKUP(B68,Visuels!B:C,2,0)</f>
        <v>3</v>
      </c>
      <c r="K68" t="e">
        <f>VLOOKUP(B68,Visuels!B:E,4,0)</f>
        <v>#N/A</v>
      </c>
      <c r="L68" s="29" t="e">
        <f t="shared" si="8"/>
        <v>#N/A</v>
      </c>
    </row>
    <row r="69" spans="1:12" x14ac:dyDescent="0.35">
      <c r="A69" s="10">
        <v>68</v>
      </c>
      <c r="B69" s="10" t="s">
        <v>2139</v>
      </c>
      <c r="C69" s="100" t="s">
        <v>2266</v>
      </c>
      <c r="D69" t="s">
        <v>2259</v>
      </c>
      <c r="E69" s="100" t="s">
        <v>2260</v>
      </c>
      <c r="F69" t="str">
        <f t="shared" si="9"/>
        <v>f</v>
      </c>
      <c r="G69" s="120" t="b">
        <f t="shared" si="10"/>
        <v>0</v>
      </c>
      <c r="H69" t="s">
        <v>2263</v>
      </c>
      <c r="I69" t="str">
        <f t="shared" si="7"/>
        <v>familles</v>
      </c>
      <c r="J69">
        <f>VLOOKUP(B69,Visuels!B:C,2,0)</f>
        <v>6</v>
      </c>
      <c r="K69" t="e">
        <f>VLOOKUP(B69,Visuels!B:E,4,0)</f>
        <v>#N/A</v>
      </c>
      <c r="L69" s="29" t="e">
        <f t="shared" si="8"/>
        <v>#N/A</v>
      </c>
    </row>
    <row r="70" spans="1:12" hidden="1" x14ac:dyDescent="0.35">
      <c r="A70" s="10">
        <v>69</v>
      </c>
      <c r="B70" s="71" t="s">
        <v>2300</v>
      </c>
      <c r="C70" s="28" t="s">
        <v>2265</v>
      </c>
      <c r="D70" t="s">
        <v>2262</v>
      </c>
      <c r="F70" t="str">
        <f t="shared" si="9"/>
        <v>f</v>
      </c>
      <c r="G70" s="120" t="b">
        <f t="shared" si="10"/>
        <v>0</v>
      </c>
      <c r="I70" t="str">
        <f t="shared" si="7"/>
        <v>fanions</v>
      </c>
      <c r="J70" t="e">
        <f>VLOOKUP(B70,Visuels!B:C,2,0)</f>
        <v>#N/A</v>
      </c>
      <c r="K70" t="e">
        <f>VLOOKUP(B70,Visuels!B:E,4,0)</f>
        <v>#N/A</v>
      </c>
      <c r="L70" s="29" t="e">
        <f>CONCATENATE("INSERT INTO `Elements` VALUES (",A70,", '", B70,"', '",C70,"', '",D70,"', '",E70,"', '",F70,"', ",IF(G70,"True","False"),", '",H70,"', '",I70,"', '",K70,"');")</f>
        <v>#N/A</v>
      </c>
    </row>
    <row r="71" spans="1:12" hidden="1" x14ac:dyDescent="0.35">
      <c r="A71" s="10">
        <v>70</v>
      </c>
      <c r="B71" s="71" t="s">
        <v>2301</v>
      </c>
      <c r="C71" s="28" t="s">
        <v>2265</v>
      </c>
      <c r="D71" t="s">
        <v>2259</v>
      </c>
      <c r="F71" t="str">
        <f t="shared" si="9"/>
        <v>f</v>
      </c>
      <c r="G71" s="120" t="b">
        <f t="shared" si="10"/>
        <v>0</v>
      </c>
      <c r="I71" t="str">
        <f t="shared" si="7"/>
        <v>fenêtres</v>
      </c>
      <c r="J71" t="e">
        <f>VLOOKUP(B71,Visuels!B:C,2,0)</f>
        <v>#N/A</v>
      </c>
      <c r="K71" t="e">
        <f>VLOOKUP(B71,Visuels!B:E,4,0)</f>
        <v>#N/A</v>
      </c>
      <c r="L71" s="29" t="e">
        <f>CONCATENATE("INSERT INTO `Elements` VALUES (",A71,", '", B71,"', '",C71,"', '",D71,"', '",E71,"', '",F71,"', ",IF(G71,"True","False"),", '",H71,"', '",I71,"', '",K71,"');")</f>
        <v>#N/A</v>
      </c>
    </row>
    <row r="72" spans="1:12" hidden="1" x14ac:dyDescent="0.35">
      <c r="A72" s="10">
        <v>71</v>
      </c>
      <c r="B72" s="10" t="s">
        <v>2302</v>
      </c>
      <c r="C72" s="100" t="s">
        <v>2266</v>
      </c>
      <c r="D72" t="s">
        <v>2259</v>
      </c>
      <c r="E72" s="100" t="s">
        <v>2260</v>
      </c>
      <c r="F72" t="str">
        <f t="shared" si="9"/>
        <v>f</v>
      </c>
      <c r="G72" s="120" t="b">
        <f t="shared" si="10"/>
        <v>0</v>
      </c>
      <c r="H72" t="s">
        <v>2263</v>
      </c>
      <c r="I72" t="str">
        <f t="shared" si="7"/>
        <v>filles</v>
      </c>
      <c r="J72" t="e">
        <f>VLOOKUP(B72,Visuels!B:C,2,0)</f>
        <v>#N/A</v>
      </c>
      <c r="K72" t="e">
        <f>VLOOKUP(B72,Visuels!B:E,4,0)</f>
        <v>#N/A</v>
      </c>
      <c r="L72" s="29" t="e">
        <f>CONCATENATE("INSERT INTO `Elements` VALUES (",A72,", '", B72,"', '",C72,"', '",D72,"', '",E72,"', '",F72,"', ",IF(G72,"True","False"),", '",H72,"', '",I72,"', '",K72,"');")</f>
        <v>#N/A</v>
      </c>
    </row>
    <row r="73" spans="1:12" x14ac:dyDescent="0.35">
      <c r="A73" s="10">
        <v>72</v>
      </c>
      <c r="B73" s="10" t="s">
        <v>2218</v>
      </c>
      <c r="C73" s="100" t="s">
        <v>2261</v>
      </c>
      <c r="D73" t="s">
        <v>2262</v>
      </c>
      <c r="E73" s="100" t="s">
        <v>2260</v>
      </c>
      <c r="F73" t="str">
        <f t="shared" si="9"/>
        <v>f</v>
      </c>
      <c r="G73" s="120" t="b">
        <f t="shared" si="10"/>
        <v>0</v>
      </c>
      <c r="H73" t="s">
        <v>2263</v>
      </c>
      <c r="I73" t="str">
        <f t="shared" si="7"/>
        <v>flamants roses</v>
      </c>
      <c r="J73">
        <f>VLOOKUP(B73,Visuels!B:C,2,0)</f>
        <v>8</v>
      </c>
      <c r="K73" t="e">
        <f>VLOOKUP(B73,Visuels!B:E,4,0)</f>
        <v>#N/A</v>
      </c>
      <c r="L73" s="29" t="e">
        <f>CONCATENATE("INSERT INTO `Elements` VALUES (",A73,", '", SUBSTITUTE(B73,"'","''"),"', '",C73,"', '",D73,"', '",E73,"', '",F73,"', ",IF(G73,"True","False"),", '",H73,"', '",SUBSTITUTE(I73,"'","''"),"', '",K73,"');")</f>
        <v>#N/A</v>
      </c>
    </row>
    <row r="74" spans="1:12" hidden="1" x14ac:dyDescent="0.35">
      <c r="A74" s="10">
        <v>73</v>
      </c>
      <c r="B74" s="10" t="s">
        <v>2303</v>
      </c>
      <c r="C74" s="28" t="s">
        <v>2279</v>
      </c>
      <c r="D74" t="s">
        <v>2262</v>
      </c>
      <c r="E74" s="100" t="s">
        <v>2260</v>
      </c>
      <c r="F74" t="str">
        <f t="shared" si="9"/>
        <v>f</v>
      </c>
      <c r="G74" s="120" t="b">
        <f t="shared" si="10"/>
        <v>0</v>
      </c>
      <c r="H74" t="s">
        <v>620</v>
      </c>
      <c r="I74" t="str">
        <f t="shared" si="7"/>
        <v>fossiles de dinosaure</v>
      </c>
      <c r="J74" t="e">
        <f>VLOOKUP(B74,Visuels!B:C,2,0)</f>
        <v>#N/A</v>
      </c>
      <c r="K74" t="e">
        <f>VLOOKUP(B74,Visuels!B:E,4,0)</f>
        <v>#N/A</v>
      </c>
      <c r="L74" s="29" t="e">
        <f>CONCATENATE("INSERT INTO `Elements` VALUES (",A74,", '", B74,"', '",C74,"', '",D74,"', '",E74,"', '",F74,"', ",IF(G74,"True","False"),", '",H74,"', '",I74,"', '",K74,"');")</f>
        <v>#N/A</v>
      </c>
    </row>
    <row r="75" spans="1:12" x14ac:dyDescent="0.35">
      <c r="A75" s="10">
        <v>74</v>
      </c>
      <c r="B75" s="10" t="s">
        <v>2050</v>
      </c>
      <c r="C75" s="100" t="s">
        <v>2258</v>
      </c>
      <c r="D75" t="s">
        <v>2259</v>
      </c>
      <c r="E75" s="100" t="s">
        <v>2260</v>
      </c>
      <c r="F75" t="str">
        <f t="shared" si="9"/>
        <v>f</v>
      </c>
      <c r="G75" s="120" t="b">
        <f t="shared" si="10"/>
        <v>0</v>
      </c>
      <c r="H75" t="s">
        <v>2304</v>
      </c>
      <c r="I75" t="str">
        <f t="shared" si="7"/>
        <v>fougères</v>
      </c>
      <c r="J75">
        <f>VLOOKUP(B75,Visuels!B:C,2,0)</f>
        <v>2</v>
      </c>
      <c r="K75" t="e">
        <f>VLOOKUP(B75,Visuels!B:E,4,0)</f>
        <v>#N/A</v>
      </c>
      <c r="L75" s="29" t="e">
        <f>CONCATENATE("INSERT INTO `Elements` VALUES (",A75,", '", SUBSTITUTE(B75,"'","''"),"', '",C75,"', '",D75,"', '",E75,"', '",F75,"', ",IF(G75,"True","False"),", '",H75,"', '",SUBSTITUTE(I75,"'","''"),"', '",K75,"');")</f>
        <v>#N/A</v>
      </c>
    </row>
    <row r="76" spans="1:12" x14ac:dyDescent="0.35">
      <c r="A76" s="10">
        <v>75</v>
      </c>
      <c r="B76" s="10" t="s">
        <v>2159</v>
      </c>
      <c r="C76" s="100" t="s">
        <v>2265</v>
      </c>
      <c r="D76" t="s">
        <v>2262</v>
      </c>
      <c r="E76" s="100" t="s">
        <v>2260</v>
      </c>
      <c r="F76" t="str">
        <f t="shared" si="9"/>
        <v>f</v>
      </c>
      <c r="G76" s="120" t="b">
        <f t="shared" si="10"/>
        <v>0</v>
      </c>
      <c r="H76" t="s">
        <v>620</v>
      </c>
      <c r="I76" t="str">
        <f t="shared" si="7"/>
        <v>frisbees</v>
      </c>
      <c r="J76">
        <f>VLOOKUP(B76,Visuels!B:C,2,0)</f>
        <v>6</v>
      </c>
      <c r="K76" t="e">
        <f>VLOOKUP(B76,Visuels!B:E,4,0)</f>
        <v>#N/A</v>
      </c>
      <c r="L76" s="29" t="e">
        <f>CONCATENATE("INSERT INTO `Elements` VALUES (",A76,", '", SUBSTITUTE(B76,"'","''"),"', '",C76,"', '",D76,"', '",E76,"', '",F76,"', ",IF(G76,"True","False"),", '",H76,"', '",SUBSTITUTE(I76,"'","''"),"', '",K76,"');")</f>
        <v>#N/A</v>
      </c>
    </row>
    <row r="77" spans="1:12" x14ac:dyDescent="0.35">
      <c r="A77" s="10">
        <v>76</v>
      </c>
      <c r="B77" s="10" t="s">
        <v>2069</v>
      </c>
      <c r="C77" s="100" t="s">
        <v>2265</v>
      </c>
      <c r="D77" t="s">
        <v>2259</v>
      </c>
      <c r="E77" s="100" t="s">
        <v>2260</v>
      </c>
      <c r="F77" t="str">
        <f t="shared" si="9"/>
        <v>f</v>
      </c>
      <c r="G77" s="120" t="b">
        <f t="shared" si="10"/>
        <v>0</v>
      </c>
      <c r="H77" t="s">
        <v>620</v>
      </c>
      <c r="I77" t="str">
        <f t="shared" si="7"/>
        <v>fusées</v>
      </c>
      <c r="J77">
        <f>VLOOKUP(B77,Visuels!B:C,2,0)</f>
        <v>3</v>
      </c>
      <c r="K77" t="e">
        <f>VLOOKUP(B77,Visuels!B:E,4,0)</f>
        <v>#N/A</v>
      </c>
      <c r="L77" s="29" t="e">
        <f>CONCATENATE("INSERT INTO `Elements` VALUES (",A77,", '", SUBSTITUTE(B77,"'","''"),"', '",C77,"', '",D77,"', '",E77,"', '",F77,"', ",IF(G77,"True","False"),", '",H77,"', '",SUBSTITUTE(I77,"'","''"),"', '",K77,"');")</f>
        <v>#N/A</v>
      </c>
    </row>
    <row r="78" spans="1:12" hidden="1" x14ac:dyDescent="0.35">
      <c r="A78" s="10">
        <v>77</v>
      </c>
      <c r="B78" s="10" t="s">
        <v>2305</v>
      </c>
      <c r="C78" s="100" t="s">
        <v>2266</v>
      </c>
      <c r="D78" t="s">
        <v>2262</v>
      </c>
      <c r="E78" s="100" t="s">
        <v>2260</v>
      </c>
      <c r="F78" t="str">
        <f t="shared" si="9"/>
        <v>g</v>
      </c>
      <c r="G78" s="120" t="b">
        <f t="shared" si="10"/>
        <v>0</v>
      </c>
      <c r="H78" t="s">
        <v>2263</v>
      </c>
      <c r="I78" t="str">
        <f t="shared" si="7"/>
        <v>gardiens</v>
      </c>
      <c r="J78" t="e">
        <f>VLOOKUP(B78,Visuels!B:C,2,0)</f>
        <v>#N/A</v>
      </c>
      <c r="K78" t="e">
        <f>VLOOKUP(B78,Visuels!B:E,4,0)</f>
        <v>#N/A</v>
      </c>
      <c r="L78" s="29" t="e">
        <f>CONCATENATE("INSERT INTO `Elements` VALUES (",A78,", '", B78,"', '",C78,"', '",D78,"', '",E78,"', '",F78,"', ",IF(G78,"True","False"),", '",H78,"', '",I78,"', '",K78,"');")</f>
        <v>#N/A</v>
      </c>
    </row>
    <row r="79" spans="1:12" hidden="1" x14ac:dyDescent="0.35">
      <c r="A79" s="10">
        <v>78</v>
      </c>
      <c r="B79" s="71" t="s">
        <v>2306</v>
      </c>
      <c r="C79" s="28" t="s">
        <v>2266</v>
      </c>
      <c r="D79" t="s">
        <v>2262</v>
      </c>
      <c r="F79" t="str">
        <f t="shared" si="9"/>
        <v>g</v>
      </c>
      <c r="G79" s="120" t="b">
        <f t="shared" si="10"/>
        <v>0</v>
      </c>
      <c r="I79" t="s">
        <v>2307</v>
      </c>
      <c r="J79" t="e">
        <f>VLOOKUP(B79,Visuels!B:C,2,0)</f>
        <v>#N/A</v>
      </c>
      <c r="K79" t="e">
        <f>VLOOKUP(B79,Visuels!B:E,4,0)</f>
        <v>#N/A</v>
      </c>
      <c r="L79" s="29" t="e">
        <f>CONCATENATE("INSERT INTO `Elements` VALUES (",A79,", '", B79,"', '",C79,"', '",D79,"', '",E79,"', '",F79,"', ",IF(G79,"True","False"),", '",H79,"', '",I79,"', '",K79,"');")</f>
        <v>#N/A</v>
      </c>
    </row>
    <row r="80" spans="1:12" x14ac:dyDescent="0.35">
      <c r="A80" s="10">
        <v>79</v>
      </c>
      <c r="B80" s="10" t="s">
        <v>2160</v>
      </c>
      <c r="C80" s="100" t="s">
        <v>2265</v>
      </c>
      <c r="D80" t="s">
        <v>2262</v>
      </c>
      <c r="E80" s="100" t="s">
        <v>2260</v>
      </c>
      <c r="F80" t="str">
        <f t="shared" si="9"/>
        <v>g</v>
      </c>
      <c r="G80" s="120" t="b">
        <f t="shared" si="10"/>
        <v>0</v>
      </c>
      <c r="H80" t="s">
        <v>620</v>
      </c>
      <c r="I80" t="str">
        <f t="shared" ref="I80:I90" si="11">IF(E80="pluriel",        B80,        IF(ISERR(SEARCH(" ",B80)),             IF(OR(MID(B80,LEN(B80),1)="s",MID(B80,LEN(B80),1)="x"),                 B80,                 IF(MID(B80,LEN(B80)-2,3)="eau",                     CONCATENATE(B80,"x"),                     CONCATENATE(B80,"s"))),             IF(ISERR(SEARCH(" ",B80,SEARCH(" ",B80,1)+1)),                 CONCATENATE(                     MID(B80,1,SEARCH(" ",B80,1)-1),                     IF(OR(MID(B80,SEARCH(" ",B80,1)-1,1)="s",MID(B80,SEARCH(" ",B80,1)-1,1)="x"),"","s"),                     MID(B80, SEARCH(" ",B80,1),LEN(B80)),                             IF(OR(MID(B80,LEN(B80),1)="s",MID(B80,LEN(B80),1)="x"),"","s")                     ),                 CONCATENATE(                     MID(B80,1,SEARCH(" ",B80,1)-1),                     IF(OR(MID(B80,SEARCH(" ",B80,1)-1,1)="s",MID(B80,SEARCH(" ",B80,1)-1,1)="x"),"","s"),                     MID(B80, SEARCH(" ",B80,1),LEN(B80)))             )        ) )</f>
        <v>gilets de sauvetage</v>
      </c>
      <c r="J80">
        <f>VLOOKUP(B80,Visuels!B:C,2,0)</f>
        <v>6</v>
      </c>
      <c r="K80" t="e">
        <f>VLOOKUP(B80,Visuels!B:E,4,0)</f>
        <v>#N/A</v>
      </c>
      <c r="L80" s="29" t="e">
        <f t="shared" ref="L80:L90" si="12">CONCATENATE("INSERT INTO `Elements` VALUES (",A80,", '", SUBSTITUTE(B80,"'","''"),"', '",C80,"', '",D80,"', '",E80,"', '",F80,"', ",IF(G80,"True","False"),", '",H80,"', '",SUBSTITUTE(I80,"'","''"),"', '",K80,"');")</f>
        <v>#N/A</v>
      </c>
    </row>
    <row r="81" spans="1:12" x14ac:dyDescent="0.35">
      <c r="A81" s="10">
        <v>80</v>
      </c>
      <c r="B81" s="10" t="s">
        <v>2219</v>
      </c>
      <c r="C81" s="100" t="s">
        <v>2261</v>
      </c>
      <c r="D81" t="s">
        <v>2259</v>
      </c>
      <c r="E81" s="100" t="s">
        <v>2260</v>
      </c>
      <c r="F81" t="str">
        <f t="shared" si="9"/>
        <v>g</v>
      </c>
      <c r="G81" s="120" t="b">
        <f t="shared" si="10"/>
        <v>0</v>
      </c>
      <c r="H81" t="s">
        <v>2263</v>
      </c>
      <c r="I81" t="str">
        <f t="shared" si="11"/>
        <v>girafes</v>
      </c>
      <c r="J81">
        <f>VLOOKUP(B81,Visuels!B:C,2,0)</f>
        <v>8</v>
      </c>
      <c r="K81" t="e">
        <f>VLOOKUP(B81,Visuels!B:E,4,0)</f>
        <v>#N/A</v>
      </c>
      <c r="L81" s="29" t="e">
        <f t="shared" si="12"/>
        <v>#N/A</v>
      </c>
    </row>
    <row r="82" spans="1:12" x14ac:dyDescent="0.35">
      <c r="A82" s="10">
        <v>81</v>
      </c>
      <c r="B82" s="10" t="s">
        <v>2220</v>
      </c>
      <c r="C82" s="100" t="s">
        <v>2261</v>
      </c>
      <c r="D82" t="s">
        <v>2262</v>
      </c>
      <c r="E82" s="100" t="s">
        <v>2260</v>
      </c>
      <c r="F82" t="str">
        <f t="shared" si="9"/>
        <v>g</v>
      </c>
      <c r="G82" s="120" t="b">
        <f t="shared" si="10"/>
        <v>0</v>
      </c>
      <c r="H82" t="s">
        <v>2263</v>
      </c>
      <c r="I82" t="str">
        <f t="shared" si="11"/>
        <v>girafons</v>
      </c>
      <c r="J82">
        <f>VLOOKUP(B82,Visuels!B:C,2,0)</f>
        <v>8</v>
      </c>
      <c r="K82" t="e">
        <f>VLOOKUP(B82,Visuels!B:E,4,0)</f>
        <v>#N/A</v>
      </c>
      <c r="L82" s="29" t="e">
        <f t="shared" si="12"/>
        <v>#N/A</v>
      </c>
    </row>
    <row r="83" spans="1:12" x14ac:dyDescent="0.35">
      <c r="A83" s="10">
        <v>82</v>
      </c>
      <c r="B83" s="10" t="s">
        <v>2161</v>
      </c>
      <c r="C83" s="100" t="s">
        <v>2264</v>
      </c>
      <c r="D83" t="s">
        <v>2259</v>
      </c>
      <c r="E83" s="100" t="s">
        <v>2260</v>
      </c>
      <c r="F83" t="str">
        <f t="shared" si="9"/>
        <v>g</v>
      </c>
      <c r="G83" s="120" t="b">
        <f t="shared" si="10"/>
        <v>0</v>
      </c>
      <c r="H83" t="s">
        <v>620</v>
      </c>
      <c r="I83" t="str">
        <f t="shared" si="11"/>
        <v>glaces</v>
      </c>
      <c r="J83">
        <f>VLOOKUP(B83,Visuels!B:C,2,0)</f>
        <v>6</v>
      </c>
      <c r="K83" t="e">
        <f>VLOOKUP(B83,Visuels!B:E,4,0)</f>
        <v>#N/A</v>
      </c>
      <c r="L83" s="29" t="e">
        <f t="shared" si="12"/>
        <v>#N/A</v>
      </c>
    </row>
    <row r="84" spans="1:12" x14ac:dyDescent="0.35">
      <c r="A84" s="10">
        <v>83</v>
      </c>
      <c r="B84" s="10" t="s">
        <v>2199</v>
      </c>
      <c r="C84" s="28" t="s">
        <v>2279</v>
      </c>
      <c r="D84" t="s">
        <v>2262</v>
      </c>
      <c r="E84" s="100" t="s">
        <v>2260</v>
      </c>
      <c r="F84" t="str">
        <f t="shared" si="9"/>
        <v>g</v>
      </c>
      <c r="G84" s="120" t="b">
        <f t="shared" si="10"/>
        <v>0</v>
      </c>
      <c r="H84" t="s">
        <v>620</v>
      </c>
      <c r="I84" t="str">
        <f t="shared" si="11"/>
        <v>glaciers</v>
      </c>
      <c r="J84">
        <f>VLOOKUP(B84,Visuels!B:C,2,0)</f>
        <v>7</v>
      </c>
      <c r="K84" t="e">
        <f>VLOOKUP(B84,Visuels!B:E,4,0)</f>
        <v>#N/A</v>
      </c>
      <c r="L84" s="29" t="e">
        <f t="shared" si="12"/>
        <v>#N/A</v>
      </c>
    </row>
    <row r="85" spans="1:12" x14ac:dyDescent="0.35">
      <c r="A85" s="10">
        <v>84</v>
      </c>
      <c r="B85" s="10" t="s">
        <v>2162</v>
      </c>
      <c r="C85" s="100" t="s">
        <v>2265</v>
      </c>
      <c r="D85" t="s">
        <v>2259</v>
      </c>
      <c r="E85" s="100" t="s">
        <v>2260</v>
      </c>
      <c r="F85" t="str">
        <f t="shared" si="9"/>
        <v>g</v>
      </c>
      <c r="G85" s="120" t="b">
        <f t="shared" si="10"/>
        <v>0</v>
      </c>
      <c r="H85" t="s">
        <v>620</v>
      </c>
      <c r="I85" t="str">
        <f t="shared" si="11"/>
        <v>glacières</v>
      </c>
      <c r="J85">
        <f>VLOOKUP(B85,Visuels!B:C,2,0)</f>
        <v>6</v>
      </c>
      <c r="K85" t="e">
        <f>VLOOKUP(B85,Visuels!B:E,4,0)</f>
        <v>#N/A</v>
      </c>
      <c r="L85" s="29" t="e">
        <f t="shared" si="12"/>
        <v>#N/A</v>
      </c>
    </row>
    <row r="86" spans="1:12" x14ac:dyDescent="0.35">
      <c r="A86" s="10">
        <v>85</v>
      </c>
      <c r="B86" s="10" t="s">
        <v>2200</v>
      </c>
      <c r="C86" s="28" t="s">
        <v>2279</v>
      </c>
      <c r="D86" t="s">
        <v>2262</v>
      </c>
      <c r="E86" s="100" t="s">
        <v>2260</v>
      </c>
      <c r="F86" t="str">
        <f t="shared" si="9"/>
        <v>g</v>
      </c>
      <c r="G86" s="120" t="b">
        <f t="shared" si="10"/>
        <v>0</v>
      </c>
      <c r="H86" t="s">
        <v>620</v>
      </c>
      <c r="I86" t="str">
        <f t="shared" si="11"/>
        <v>glaçons</v>
      </c>
      <c r="J86">
        <f>VLOOKUP(B86,Visuels!B:C,2,0)</f>
        <v>7</v>
      </c>
      <c r="K86" t="e">
        <f>VLOOKUP(B86,Visuels!B:E,4,0)</f>
        <v>#N/A</v>
      </c>
      <c r="L86" s="29" t="e">
        <f t="shared" si="12"/>
        <v>#N/A</v>
      </c>
    </row>
    <row r="87" spans="1:12" x14ac:dyDescent="0.35">
      <c r="A87" s="10">
        <v>86</v>
      </c>
      <c r="B87" s="10" t="s">
        <v>2221</v>
      </c>
      <c r="C87" s="100" t="s">
        <v>2261</v>
      </c>
      <c r="D87" t="s">
        <v>2259</v>
      </c>
      <c r="E87" s="100" t="s">
        <v>2260</v>
      </c>
      <c r="F87" t="str">
        <f t="shared" si="9"/>
        <v>g</v>
      </c>
      <c r="G87" s="120" t="b">
        <f t="shared" si="10"/>
        <v>0</v>
      </c>
      <c r="H87" t="s">
        <v>2263</v>
      </c>
      <c r="I87" t="str">
        <f t="shared" si="11"/>
        <v>grenouilles</v>
      </c>
      <c r="J87">
        <f>VLOOKUP(B87,Visuels!B:C,2,0)</f>
        <v>8</v>
      </c>
      <c r="K87" t="e">
        <f>VLOOKUP(B87,Visuels!B:E,4,0)</f>
        <v>#N/A</v>
      </c>
      <c r="L87" s="29" t="e">
        <f t="shared" si="12"/>
        <v>#N/A</v>
      </c>
    </row>
    <row r="88" spans="1:12" x14ac:dyDescent="0.35">
      <c r="A88" s="10">
        <v>87</v>
      </c>
      <c r="B88" s="10" t="s">
        <v>2089</v>
      </c>
      <c r="C88" s="100" t="s">
        <v>2266</v>
      </c>
      <c r="D88" t="s">
        <v>2262</v>
      </c>
      <c r="E88" s="100" t="s">
        <v>2260</v>
      </c>
      <c r="F88" t="str">
        <f t="shared" si="9"/>
        <v>g</v>
      </c>
      <c r="G88" s="120" t="b">
        <f t="shared" si="10"/>
        <v>0</v>
      </c>
      <c r="H88" t="s">
        <v>2263</v>
      </c>
      <c r="I88" t="str">
        <f t="shared" si="11"/>
        <v>guides</v>
      </c>
      <c r="J88">
        <f>VLOOKUP(B88,Visuels!B:C,2,0)</f>
        <v>4</v>
      </c>
      <c r="K88" t="e">
        <f>VLOOKUP(B88,Visuels!B:E,4,0)</f>
        <v>#N/A</v>
      </c>
      <c r="L88" s="29" t="e">
        <f t="shared" si="12"/>
        <v>#N/A</v>
      </c>
    </row>
    <row r="89" spans="1:12" x14ac:dyDescent="0.35">
      <c r="A89" s="10">
        <v>88</v>
      </c>
      <c r="B89" s="10" t="s">
        <v>2110</v>
      </c>
      <c r="C89" s="100" t="s">
        <v>2265</v>
      </c>
      <c r="D89" t="s">
        <v>2259</v>
      </c>
      <c r="E89" s="100" t="s">
        <v>2260</v>
      </c>
      <c r="F89" t="str">
        <f t="shared" si="9"/>
        <v>g</v>
      </c>
      <c r="G89" s="120" t="b">
        <f t="shared" si="10"/>
        <v>0</v>
      </c>
      <c r="H89" t="s">
        <v>620</v>
      </c>
      <c r="I89" t="str">
        <f t="shared" si="11"/>
        <v>guirlandes de fanions</v>
      </c>
      <c r="J89">
        <f>VLOOKUP(B89,Visuels!B:C,2,0)</f>
        <v>5</v>
      </c>
      <c r="K89" t="e">
        <f>VLOOKUP(B89,Visuels!B:E,4,0)</f>
        <v>#N/A</v>
      </c>
      <c r="L89" s="29" t="e">
        <f t="shared" si="12"/>
        <v>#N/A</v>
      </c>
    </row>
    <row r="90" spans="1:12" x14ac:dyDescent="0.35">
      <c r="A90" s="10">
        <v>89</v>
      </c>
      <c r="B90" s="10" t="s">
        <v>2032</v>
      </c>
      <c r="C90" s="100" t="s">
        <v>2261</v>
      </c>
      <c r="D90" t="s">
        <v>2262</v>
      </c>
      <c r="E90" s="100" t="s">
        <v>2260</v>
      </c>
      <c r="F90" t="str">
        <f t="shared" si="9"/>
        <v>h</v>
      </c>
      <c r="G90" s="120" t="b">
        <f t="shared" si="10"/>
        <v>0</v>
      </c>
      <c r="H90" t="s">
        <v>2263</v>
      </c>
      <c r="I90" t="str">
        <f t="shared" si="11"/>
        <v>halisaurus</v>
      </c>
      <c r="J90">
        <f>VLOOKUP(B90,Visuels!B:C,2,0)</f>
        <v>2</v>
      </c>
      <c r="K90" t="e">
        <f>VLOOKUP(B90,Visuels!B:E,4,0)</f>
        <v>#N/A</v>
      </c>
      <c r="L90" s="29" t="e">
        <f t="shared" si="12"/>
        <v>#N/A</v>
      </c>
    </row>
    <row r="91" spans="1:12" hidden="1" x14ac:dyDescent="0.35">
      <c r="A91" s="10">
        <v>90</v>
      </c>
      <c r="B91" s="71" t="s">
        <v>2308</v>
      </c>
      <c r="C91" s="28" t="s">
        <v>2261</v>
      </c>
      <c r="D91" t="s">
        <v>2262</v>
      </c>
      <c r="F91" t="str">
        <f t="shared" si="9"/>
        <v>h</v>
      </c>
      <c r="G91" s="120" t="b">
        <f t="shared" si="10"/>
        <v>0</v>
      </c>
      <c r="I91" t="s">
        <v>2309</v>
      </c>
      <c r="J91" t="e">
        <f>VLOOKUP(B91,Visuels!B:C,2,0)</f>
        <v>#N/A</v>
      </c>
      <c r="K91" t="e">
        <f>VLOOKUP(B91,Visuels!B:E,4,0)</f>
        <v>#N/A</v>
      </c>
      <c r="L91" s="29" t="e">
        <f>CONCATENATE("INSERT INTO `Elements` VALUES (",A91,", '", B91,"', '",C91,"', '",D91,"', '",E91,"', '",F91,"', ",IF(G91,"True","False"),", '",H91,"', '",I91,"', '",K91,"');")</f>
        <v>#N/A</v>
      </c>
    </row>
    <row r="92" spans="1:12" hidden="1" x14ac:dyDescent="0.35">
      <c r="A92" s="10">
        <v>91</v>
      </c>
      <c r="B92" s="71" t="s">
        <v>2310</v>
      </c>
      <c r="C92" s="28" t="s">
        <v>2261</v>
      </c>
      <c r="D92" t="s">
        <v>2262</v>
      </c>
      <c r="F92" t="str">
        <f t="shared" si="9"/>
        <v>h</v>
      </c>
      <c r="G92" s="120" t="b">
        <f t="shared" si="10"/>
        <v>0</v>
      </c>
      <c r="I92" t="str">
        <f t="shared" ref="I92:I103" si="13">IF(E92="pluriel",        B92,        IF(ISERR(SEARCH(" ",B92)),             IF(OR(MID(B92,LEN(B92),1)="s",MID(B92,LEN(B92),1)="x"),                 B92,                 IF(MID(B92,LEN(B92)-2,3)="eau",                     CONCATENATE(B92,"x"),                     CONCATENATE(B92,"s"))),             IF(ISERR(SEARCH(" ",B92,SEARCH(" ",B92,1)+1)),                 CONCATENATE(                     MID(B92,1,SEARCH(" ",B92,1)-1),                     IF(OR(MID(B92,SEARCH(" ",B92,1)-1,1)="s",MID(B92,SEARCH(" ",B92,1)-1,1)="x"),"","s"),                     MID(B92, SEARCH(" ",B92,1),LEN(B92)),                             IF(OR(MID(B92,LEN(B92),1)="s",MID(B92,LEN(B92),1)="x"),"","s")                     ),                 CONCATENATE(                     MID(B92,1,SEARCH(" ",B92,1)-1),                     IF(OR(MID(B92,SEARCH(" ",B92,1)-1,1)="s",MID(B92,SEARCH(" ",B92,1)-1,1)="x"),"","s"),                     MID(B92, SEARCH(" ",B92,1),LEN(B92)))             )        ) )</f>
        <v>hippocampes</v>
      </c>
      <c r="J92" t="e">
        <f>VLOOKUP(B92,Visuels!B:C,2,0)</f>
        <v>#N/A</v>
      </c>
      <c r="K92" t="e">
        <f>VLOOKUP(B92,Visuels!B:E,4,0)</f>
        <v>#N/A</v>
      </c>
      <c r="L92" s="29" t="e">
        <f>CONCATENATE("INSERT INTO `Elements` VALUES (",A92,", '", B92,"', '",C92,"', '",D92,"', '",E92,"', '",F92,"', ",IF(G92,"True","False"),", '",H92,"', '",I92,"', '",K92,"');")</f>
        <v>#N/A</v>
      </c>
    </row>
    <row r="93" spans="1:12" x14ac:dyDescent="0.35">
      <c r="A93" s="10">
        <v>92</v>
      </c>
      <c r="B93" s="10" t="s">
        <v>2222</v>
      </c>
      <c r="C93" s="100" t="s">
        <v>2261</v>
      </c>
      <c r="D93" t="s">
        <v>2262</v>
      </c>
      <c r="E93" s="100" t="s">
        <v>2260</v>
      </c>
      <c r="F93" t="str">
        <f t="shared" si="9"/>
        <v>h</v>
      </c>
      <c r="G93" s="120" t="b">
        <f t="shared" si="10"/>
        <v>0</v>
      </c>
      <c r="H93" t="s">
        <v>2263</v>
      </c>
      <c r="I93" t="str">
        <f t="shared" si="13"/>
        <v>hippopotames</v>
      </c>
      <c r="J93">
        <f>VLOOKUP(B93,Visuels!B:C,2,0)</f>
        <v>8</v>
      </c>
      <c r="K93" t="e">
        <f>VLOOKUP(B93,Visuels!B:E,4,0)</f>
        <v>#N/A</v>
      </c>
      <c r="L93" s="29" t="e">
        <f>CONCATENATE("INSERT INTO `Elements` VALUES (",A93,", '", SUBSTITUTE(B93,"'","''"),"', '",C93,"', '",D93,"', '",E93,"', '",F93,"', ",IF(G93,"True","False"),", '",H93,"', '",SUBSTITUTE(I93,"'","''"),"', '",K93,"');")</f>
        <v>#N/A</v>
      </c>
    </row>
    <row r="94" spans="1:12" x14ac:dyDescent="0.35">
      <c r="A94" s="10">
        <v>93</v>
      </c>
      <c r="B94" s="10" t="s">
        <v>2111</v>
      </c>
      <c r="C94" s="100" t="s">
        <v>2264</v>
      </c>
      <c r="D94" t="s">
        <v>2262</v>
      </c>
      <c r="E94" s="100" t="s">
        <v>2260</v>
      </c>
      <c r="F94" t="str">
        <f t="shared" si="9"/>
        <v>h</v>
      </c>
      <c r="G94" s="120" t="b">
        <f t="shared" si="10"/>
        <v>0</v>
      </c>
      <c r="H94" t="s">
        <v>620</v>
      </c>
      <c r="I94" t="str">
        <f t="shared" si="13"/>
        <v>hot-dogs</v>
      </c>
      <c r="J94">
        <f>VLOOKUP(B94,Visuels!B:C,2,0)</f>
        <v>5</v>
      </c>
      <c r="K94" t="e">
        <f>VLOOKUP(B94,Visuels!B:E,4,0)</f>
        <v>#N/A</v>
      </c>
      <c r="L94" s="29" t="e">
        <f>CONCATENATE("INSERT INTO `Elements` VALUES (",A94,", '", SUBSTITUTE(B94,"'","''"),"', '",C94,"', '",D94,"', '",E94,"', '",F94,"', ",IF(G94,"True","False"),", '",H94,"', '",SUBSTITUTE(I94,"'","''"),"', '",K94,"');")</f>
        <v>#N/A</v>
      </c>
    </row>
    <row r="95" spans="1:12" hidden="1" x14ac:dyDescent="0.35">
      <c r="A95" s="10">
        <v>94</v>
      </c>
      <c r="B95" s="71" t="s">
        <v>2311</v>
      </c>
      <c r="C95" s="28" t="s">
        <v>2265</v>
      </c>
      <c r="D95" t="s">
        <v>2262</v>
      </c>
      <c r="F95" t="str">
        <f t="shared" si="9"/>
        <v>h</v>
      </c>
      <c r="G95" s="120" t="b">
        <f t="shared" si="10"/>
        <v>0</v>
      </c>
      <c r="I95" t="str">
        <f t="shared" si="13"/>
        <v>hublots</v>
      </c>
      <c r="J95" t="e">
        <f>VLOOKUP(B95,Visuels!B:C,2,0)</f>
        <v>#N/A</v>
      </c>
      <c r="K95" t="e">
        <f>VLOOKUP(B95,Visuels!B:E,4,0)</f>
        <v>#N/A</v>
      </c>
      <c r="L95" s="29" t="e">
        <f>CONCATENATE("INSERT INTO `Elements` VALUES (",A95,", '", B95,"', '",C95,"', '",D95,"', '",E95,"', '",F95,"', ",IF(G95,"True","False"),", '",H95,"', '",I95,"', '",K95,"');")</f>
        <v>#N/A</v>
      </c>
    </row>
    <row r="96" spans="1:12" x14ac:dyDescent="0.35">
      <c r="A96" s="10">
        <v>95</v>
      </c>
      <c r="B96" s="10" t="s">
        <v>2201</v>
      </c>
      <c r="C96" s="100" t="s">
        <v>2265</v>
      </c>
      <c r="D96" t="s">
        <v>2262</v>
      </c>
      <c r="E96" s="100" t="s">
        <v>2260</v>
      </c>
      <c r="F96" t="str">
        <f t="shared" si="9"/>
        <v>i</v>
      </c>
      <c r="G96" s="120" t="b">
        <f t="shared" si="10"/>
        <v>1</v>
      </c>
      <c r="H96" t="s">
        <v>620</v>
      </c>
      <c r="I96" t="str">
        <f t="shared" si="13"/>
        <v>igloos</v>
      </c>
      <c r="J96">
        <f>VLOOKUP(B96,Visuels!B:C,2,0)</f>
        <v>7</v>
      </c>
      <c r="K96" t="e">
        <f>VLOOKUP(B96,Visuels!B:E,4,0)</f>
        <v>#N/A</v>
      </c>
      <c r="L96" s="29" t="e">
        <f>CONCATENATE("INSERT INTO `Elements` VALUES (",A96,", '", SUBSTITUTE(B96,"'","''"),"', '",C96,"', '",D96,"', '",E96,"', '",F96,"', ",IF(G96,"True","False"),", '",H96,"', '",SUBSTITUTE(I96,"'","''"),"', '",K96,"');")</f>
        <v>#N/A</v>
      </c>
    </row>
    <row r="97" spans="1:12" x14ac:dyDescent="0.35">
      <c r="A97" s="10">
        <v>96</v>
      </c>
      <c r="B97" s="10" t="s">
        <v>2223</v>
      </c>
      <c r="C97" s="100" t="s">
        <v>2261</v>
      </c>
      <c r="D97" t="s">
        <v>2262</v>
      </c>
      <c r="E97" s="100" t="s">
        <v>2260</v>
      </c>
      <c r="F97" t="str">
        <f t="shared" si="9"/>
        <v>i</v>
      </c>
      <c r="G97" s="120" t="b">
        <f t="shared" si="10"/>
        <v>1</v>
      </c>
      <c r="H97" t="s">
        <v>2263</v>
      </c>
      <c r="I97" t="str">
        <f t="shared" si="13"/>
        <v>iguanes</v>
      </c>
      <c r="J97">
        <f>VLOOKUP(B97,Visuels!B:C,2,0)</f>
        <v>8</v>
      </c>
      <c r="K97" t="e">
        <f>VLOOKUP(B97,Visuels!B:E,4,0)</f>
        <v>#N/A</v>
      </c>
      <c r="L97" s="29" t="e">
        <f>CONCATENATE("INSERT INTO `Elements` VALUES (",A97,", '", SUBSTITUTE(B97,"'","''"),"', '",C97,"', '",D97,"', '",E97,"', '",F97,"', ",IF(G97,"True","False"),", '",H97,"', '",SUBSTITUTE(I97,"'","''"),"', '",K97,"');")</f>
        <v>#N/A</v>
      </c>
    </row>
    <row r="98" spans="1:12" x14ac:dyDescent="0.35">
      <c r="A98" s="10">
        <v>97</v>
      </c>
      <c r="B98" s="10" t="s">
        <v>2033</v>
      </c>
      <c r="C98" s="100" t="s">
        <v>2261</v>
      </c>
      <c r="D98" t="s">
        <v>2262</v>
      </c>
      <c r="E98" s="100" t="s">
        <v>2260</v>
      </c>
      <c r="F98" t="str">
        <f t="shared" si="9"/>
        <v>i</v>
      </c>
      <c r="G98" s="120" t="b">
        <f t="shared" si="10"/>
        <v>1</v>
      </c>
      <c r="H98" t="s">
        <v>2263</v>
      </c>
      <c r="I98" t="str">
        <f t="shared" si="13"/>
        <v>iguanodons</v>
      </c>
      <c r="J98">
        <f>VLOOKUP(B98,Visuels!B:C,2,0)</f>
        <v>2</v>
      </c>
      <c r="K98" t="e">
        <f>VLOOKUP(B98,Visuels!B:E,4,0)</f>
        <v>#N/A</v>
      </c>
      <c r="L98" s="29" t="e">
        <f>CONCATENATE("INSERT INTO `Elements` VALUES (",A98,", '", SUBSTITUTE(B98,"'","''"),"', '",C98,"', '",D98,"', '",E98,"', '",F98,"', ",IF(G98,"True","False"),", '",H98,"', '",SUBSTITUTE(I98,"'","''"),"', '",K98,"');")</f>
        <v>#N/A</v>
      </c>
    </row>
    <row r="99" spans="1:12" hidden="1" x14ac:dyDescent="0.35">
      <c r="A99" s="10">
        <v>98</v>
      </c>
      <c r="B99" s="71" t="s">
        <v>2312</v>
      </c>
      <c r="C99" s="28" t="s">
        <v>2279</v>
      </c>
      <c r="D99" t="s">
        <v>2259</v>
      </c>
      <c r="F99" t="str">
        <f t="shared" si="9"/>
        <v>î</v>
      </c>
      <c r="G99" s="120" t="b">
        <f t="shared" si="10"/>
        <v>0</v>
      </c>
      <c r="I99" t="str">
        <f t="shared" si="13"/>
        <v>îles</v>
      </c>
      <c r="J99" t="e">
        <f>VLOOKUP(B99,Visuels!B:C,2,0)</f>
        <v>#N/A</v>
      </c>
      <c r="K99" t="e">
        <f>VLOOKUP(B99,Visuels!B:E,4,0)</f>
        <v>#N/A</v>
      </c>
      <c r="L99" s="29" t="e">
        <f>CONCATENATE("INSERT INTO `Elements` VALUES (",A99,", '", B99,"', '",C99,"', '",D99,"', '",E99,"', '",F99,"', ",IF(G99,"True","False"),", '",H99,"', '",I99,"', '",K99,"');")</f>
        <v>#N/A</v>
      </c>
    </row>
    <row r="100" spans="1:12" x14ac:dyDescent="0.35">
      <c r="A100" s="10">
        <v>99</v>
      </c>
      <c r="B100" s="10" t="s">
        <v>1368</v>
      </c>
      <c r="C100" s="100" t="s">
        <v>2265</v>
      </c>
      <c r="D100" t="s">
        <v>2259</v>
      </c>
      <c r="E100" s="100" t="s">
        <v>2260</v>
      </c>
      <c r="F100" t="str">
        <f t="shared" si="9"/>
        <v>i</v>
      </c>
      <c r="G100" s="120" t="b">
        <f t="shared" si="10"/>
        <v>1</v>
      </c>
      <c r="H100" t="s">
        <v>620</v>
      </c>
      <c r="I100" t="str">
        <f t="shared" si="13"/>
        <v>images</v>
      </c>
      <c r="J100">
        <f>VLOOKUP(B100,Visuels!B:C,2,0)</f>
        <v>5</v>
      </c>
      <c r="K100" t="e">
        <f>VLOOKUP(B100,Visuels!B:E,4,0)</f>
        <v>#N/A</v>
      </c>
      <c r="L100" s="29" t="e">
        <f>CONCATENATE("INSERT INTO `Elements` VALUES (",A100,", '", SUBSTITUTE(B100,"'","''"),"', '",C100,"', '",D100,"', '",E100,"', '",F100,"', ",IF(G100,"True","False"),", '",H100,"', '",SUBSTITUTE(I100,"'","''"),"', '",K100,"');")</f>
        <v>#N/A</v>
      </c>
    </row>
    <row r="101" spans="1:12" x14ac:dyDescent="0.35">
      <c r="A101" s="10">
        <v>100</v>
      </c>
      <c r="B101" s="10" t="s">
        <v>2202</v>
      </c>
      <c r="C101" s="100" t="s">
        <v>2266</v>
      </c>
      <c r="D101" t="s">
        <v>2262</v>
      </c>
      <c r="E101" s="100" t="s">
        <v>2260</v>
      </c>
      <c r="F101" t="str">
        <f t="shared" si="9"/>
        <v>i</v>
      </c>
      <c r="G101" s="120" t="b">
        <f t="shared" si="10"/>
        <v>1</v>
      </c>
      <c r="H101" t="s">
        <v>2263</v>
      </c>
      <c r="I101" t="str">
        <f t="shared" si="13"/>
        <v>inuits</v>
      </c>
      <c r="J101">
        <f>VLOOKUP(B101,Visuels!B:C,2,0)</f>
        <v>7</v>
      </c>
      <c r="K101" t="e">
        <f>VLOOKUP(B101,Visuels!B:E,4,0)</f>
        <v>#N/A</v>
      </c>
      <c r="L101" s="29" t="e">
        <f>CONCATENATE("INSERT INTO `Elements` VALUES (",A101,", '", SUBSTITUTE(B101,"'","''"),"', '",C101,"', '",D101,"', '",E101,"', '",F101,"', ",IF(G101,"True","False"),", '",H101,"', '",SUBSTITUTE(I101,"'","''"),"', '",K101,"');")</f>
        <v>#N/A</v>
      </c>
    </row>
    <row r="102" spans="1:12" hidden="1" x14ac:dyDescent="0.35">
      <c r="A102" s="10">
        <v>101</v>
      </c>
      <c r="B102" s="71" t="s">
        <v>2313</v>
      </c>
      <c r="C102" t="s">
        <v>2261</v>
      </c>
      <c r="D102" t="s">
        <v>2259</v>
      </c>
      <c r="F102" t="str">
        <f t="shared" si="9"/>
        <v>j</v>
      </c>
      <c r="G102" s="120" t="b">
        <f t="shared" si="10"/>
        <v>0</v>
      </c>
      <c r="I102" t="str">
        <f t="shared" si="13"/>
        <v>jambes</v>
      </c>
      <c r="J102" t="e">
        <f>VLOOKUP(B102,Visuels!B:C,2,0)</f>
        <v>#N/A</v>
      </c>
      <c r="K102" t="e">
        <f>VLOOKUP(B102,Visuels!B:E,4,0)</f>
        <v>#N/A</v>
      </c>
      <c r="L102" s="29" t="e">
        <f>CONCATENATE("INSERT INTO `Elements` VALUES (",A102,", '", B102,"', '",C102,"', '",D102,"', '",E102,"', '",F102,"', ",IF(G102,"True","False"),", '",H102,"', '",I102,"', '",K102,"');")</f>
        <v>#N/A</v>
      </c>
    </row>
    <row r="103" spans="1:12" hidden="1" x14ac:dyDescent="0.35">
      <c r="A103" s="10">
        <v>102</v>
      </c>
      <c r="B103" s="71" t="s">
        <v>2314</v>
      </c>
      <c r="C103" t="s">
        <v>2265</v>
      </c>
      <c r="D103" t="s">
        <v>2262</v>
      </c>
      <c r="F103" t="str">
        <f t="shared" si="9"/>
        <v>j</v>
      </c>
      <c r="G103" s="120" t="b">
        <f t="shared" si="10"/>
        <v>0</v>
      </c>
      <c r="I103" t="str">
        <f t="shared" si="13"/>
        <v>javelots</v>
      </c>
      <c r="J103" t="e">
        <f>VLOOKUP(B103,Visuels!B:C,2,0)</f>
        <v>#N/A</v>
      </c>
      <c r="K103" t="e">
        <f>VLOOKUP(B103,Visuels!B:E,4,0)</f>
        <v>#N/A</v>
      </c>
      <c r="L103" s="29" t="e">
        <f>CONCATENATE("INSERT INTO `Elements` VALUES (",A103,", '", B103,"', '",C103,"', '",D103,"', '",E103,"', '",F103,"', ",IF(G103,"True","False"),", '",H103,"', '",I103,"', '",K103,"');")</f>
        <v>#N/A</v>
      </c>
    </row>
    <row r="104" spans="1:12" hidden="1" x14ac:dyDescent="0.35">
      <c r="A104" s="10">
        <v>103</v>
      </c>
      <c r="B104" s="71" t="s">
        <v>2315</v>
      </c>
      <c r="C104" t="s">
        <v>2265</v>
      </c>
      <c r="D104" t="s">
        <v>2262</v>
      </c>
      <c r="F104" t="str">
        <f t="shared" si="9"/>
        <v>j</v>
      </c>
      <c r="G104" s="120" t="b">
        <f t="shared" si="10"/>
        <v>0</v>
      </c>
      <c r="I104" t="s">
        <v>2316</v>
      </c>
      <c r="J104" t="e">
        <f>VLOOKUP(B104,Visuels!B:C,2,0)</f>
        <v>#N/A</v>
      </c>
      <c r="K104" t="e">
        <f>VLOOKUP(B104,Visuels!B:E,4,0)</f>
        <v>#N/A</v>
      </c>
      <c r="L104" s="29" t="e">
        <f>CONCATENATE("INSERT INTO `Elements` VALUES (",A104,", '", B104,"', '",C104,"', '",D104,"', '",E104,"', '",F104,"', ",IF(G104,"True","False"),", '",H104,"', '",I104,"', '",K104,"');")</f>
        <v>#N/A</v>
      </c>
    </row>
    <row r="105" spans="1:12" hidden="1" x14ac:dyDescent="0.35">
      <c r="A105" s="10">
        <v>104</v>
      </c>
      <c r="B105" s="71" t="s">
        <v>2317</v>
      </c>
      <c r="C105" t="s">
        <v>2264</v>
      </c>
      <c r="D105" t="s">
        <v>2262</v>
      </c>
      <c r="F105" t="str">
        <f t="shared" si="9"/>
        <v>j</v>
      </c>
      <c r="G105" s="120" t="b">
        <f t="shared" si="10"/>
        <v>0</v>
      </c>
      <c r="I105" t="str">
        <f t="shared" ref="I105:I140" si="14">IF(E105="pluriel",        B105,        IF(ISERR(SEARCH(" ",B105)),             IF(OR(MID(B105,LEN(B105),1)="s",MID(B105,LEN(B105),1)="x"),                 B105,                 IF(MID(B105,LEN(B105)-2,3)="eau",                     CONCATENATE(B105,"x"),                     CONCATENATE(B105,"s"))),             IF(ISERR(SEARCH(" ",B105,SEARCH(" ",B105,1)+1)),                 CONCATENATE(                     MID(B105,1,SEARCH(" ",B105,1)-1),                     IF(OR(MID(B105,SEARCH(" ",B105,1)-1,1)="s",MID(B105,SEARCH(" ",B105,1)-1,1)="x"),"","s"),                     MID(B105, SEARCH(" ",B105,1),LEN(B105)),                             IF(OR(MID(B105,LEN(B105),1)="s",MID(B105,LEN(B105),1)="x"),"","s")                     ),                 CONCATENATE(                     MID(B105,1,SEARCH(" ",B105,1)-1),                     IF(OR(MID(B105,SEARCH(" ",B105,1)-1,1)="s",MID(B105,SEARCH(" ",B105,1)-1,1)="x"),"","s"),                     MID(B105, SEARCH(" ",B105,1),LEN(B105)))             )        ) )</f>
        <v>jus de fruit</v>
      </c>
      <c r="J105" t="e">
        <f>VLOOKUP(B105,Visuels!B:C,2,0)</f>
        <v>#N/A</v>
      </c>
      <c r="K105" t="e">
        <f>VLOOKUP(B105,Visuels!B:E,4,0)</f>
        <v>#N/A</v>
      </c>
      <c r="L105" s="29" t="e">
        <f>CONCATENATE("INSERT INTO `Elements` VALUES (",A105,", '", B105,"', '",C105,"', '",D105,"', '",E105,"', '",F105,"', ",IF(G105,"True","False"),", '",H105,"', '",I105,"', '",K105,"');")</f>
        <v>#N/A</v>
      </c>
    </row>
    <row r="106" spans="1:12" hidden="1" x14ac:dyDescent="0.35">
      <c r="A106" s="10">
        <v>105</v>
      </c>
      <c r="B106" s="71" t="s">
        <v>2318</v>
      </c>
      <c r="C106" t="s">
        <v>2258</v>
      </c>
      <c r="D106" t="s">
        <v>2262</v>
      </c>
      <c r="F106" t="str">
        <f t="shared" si="9"/>
        <v>k</v>
      </c>
      <c r="G106" s="120" t="b">
        <f t="shared" si="10"/>
        <v>0</v>
      </c>
      <c r="I106" t="str">
        <f t="shared" si="14"/>
        <v>kakis</v>
      </c>
      <c r="J106" t="e">
        <f>VLOOKUP(B106,Visuels!B:C,2,0)</f>
        <v>#N/A</v>
      </c>
      <c r="K106" t="e">
        <f>VLOOKUP(B106,Visuels!B:E,4,0)</f>
        <v>#N/A</v>
      </c>
      <c r="L106" s="29" t="e">
        <f>CONCATENATE("INSERT INTO `Elements` VALUES (",A106,", '", B106,"', '",C106,"', '",D106,"', '",E106,"', '",F106,"', ",IF(G106,"True","False"),", '",H106,"', '",I106,"', '",K106,"');")</f>
        <v>#N/A</v>
      </c>
    </row>
    <row r="107" spans="1:12" x14ac:dyDescent="0.35">
      <c r="A107" s="10">
        <v>106</v>
      </c>
      <c r="B107" s="10" t="s">
        <v>2224</v>
      </c>
      <c r="C107" s="100" t="s">
        <v>2261</v>
      </c>
      <c r="D107" t="s">
        <v>2262</v>
      </c>
      <c r="E107" s="100" t="s">
        <v>2260</v>
      </c>
      <c r="F107" t="str">
        <f t="shared" si="9"/>
        <v>k</v>
      </c>
      <c r="G107" s="120" t="b">
        <f t="shared" si="10"/>
        <v>0</v>
      </c>
      <c r="H107" t="s">
        <v>2263</v>
      </c>
      <c r="I107" t="str">
        <f t="shared" si="14"/>
        <v>kangourous</v>
      </c>
      <c r="J107">
        <f>VLOOKUP(B107,Visuels!B:C,2,0)</f>
        <v>8</v>
      </c>
      <c r="K107" t="e">
        <f>VLOOKUP(B107,Visuels!B:E,4,0)</f>
        <v>#N/A</v>
      </c>
      <c r="L107" s="29" t="e">
        <f>CONCATENATE("INSERT INTO `Elements` VALUES (",A107,", '", SUBSTITUTE(B107,"'","''"),"', '",C107,"', '",D107,"', '",E107,"', '",F107,"', ",IF(G107,"True","False"),", '",H107,"', '",SUBSTITUTE(I107,"'","''"),"', '",K107,"');")</f>
        <v>#N/A</v>
      </c>
    </row>
    <row r="108" spans="1:12" hidden="1" x14ac:dyDescent="0.35">
      <c r="A108" s="10">
        <v>107</v>
      </c>
      <c r="B108" s="71" t="s">
        <v>2319</v>
      </c>
      <c r="C108" t="s">
        <v>2265</v>
      </c>
      <c r="D108" t="s">
        <v>2262</v>
      </c>
      <c r="F108" t="str">
        <f t="shared" si="9"/>
        <v>k</v>
      </c>
      <c r="G108" s="120" t="b">
        <f t="shared" si="10"/>
        <v>0</v>
      </c>
      <c r="I108" t="str">
        <f t="shared" si="14"/>
        <v>kimonos</v>
      </c>
      <c r="J108" t="e">
        <f>VLOOKUP(B108,Visuels!B:C,2,0)</f>
        <v>#N/A</v>
      </c>
      <c r="K108" t="e">
        <f>VLOOKUP(B108,Visuels!B:E,4,0)</f>
        <v>#N/A</v>
      </c>
      <c r="L108" s="29" t="e">
        <f>CONCATENATE("INSERT INTO `Elements` VALUES (",A108,", '", B108,"', '",C108,"', '",D108,"', '",E108,"', '",F108,"', ",IF(G108,"True","False"),", '",H108,"', '",I108,"', '",K108,"');")</f>
        <v>#N/A</v>
      </c>
    </row>
    <row r="109" spans="1:12" hidden="1" x14ac:dyDescent="0.35">
      <c r="A109" s="10">
        <v>108</v>
      </c>
      <c r="B109" s="71" t="s">
        <v>2320</v>
      </c>
      <c r="C109" t="s">
        <v>2258</v>
      </c>
      <c r="D109" t="s">
        <v>2262</v>
      </c>
      <c r="F109" t="str">
        <f t="shared" si="9"/>
        <v>k</v>
      </c>
      <c r="G109" s="120" t="b">
        <f t="shared" si="10"/>
        <v>0</v>
      </c>
      <c r="I109" t="str">
        <f t="shared" si="14"/>
        <v>kiwis</v>
      </c>
      <c r="J109" t="e">
        <f>VLOOKUP(B109,Visuels!B:C,2,0)</f>
        <v>#N/A</v>
      </c>
      <c r="K109" t="e">
        <f>VLOOKUP(B109,Visuels!B:E,4,0)</f>
        <v>#N/A</v>
      </c>
      <c r="L109" s="29" t="e">
        <f>CONCATENATE("INSERT INTO `Elements` VALUES (",A109,", '", B109,"', '",C109,"', '",D109,"', '",E109,"', '",F109,"', ",IF(G109,"True","False"),", '",H109,"', '",I109,"', '",K109,"');")</f>
        <v>#N/A</v>
      </c>
    </row>
    <row r="110" spans="1:12" x14ac:dyDescent="0.35">
      <c r="A110" s="10">
        <v>109</v>
      </c>
      <c r="B110" s="10" t="s">
        <v>2225</v>
      </c>
      <c r="C110" s="100" t="s">
        <v>2261</v>
      </c>
      <c r="D110" t="s">
        <v>2262</v>
      </c>
      <c r="E110" s="100" t="s">
        <v>2260</v>
      </c>
      <c r="F110" t="str">
        <f t="shared" si="9"/>
        <v>k</v>
      </c>
      <c r="G110" s="120" t="b">
        <f t="shared" si="10"/>
        <v>0</v>
      </c>
      <c r="H110" t="s">
        <v>2263</v>
      </c>
      <c r="I110" t="str">
        <f t="shared" si="14"/>
        <v>koalas</v>
      </c>
      <c r="J110">
        <f>VLOOKUP(B110,Visuels!B:C,2,0)</f>
        <v>8</v>
      </c>
      <c r="K110" t="e">
        <f>VLOOKUP(B110,Visuels!B:E,4,0)</f>
        <v>#N/A</v>
      </c>
      <c r="L110" s="29" t="e">
        <f>CONCATENATE("INSERT INTO `Elements` VALUES (",A110,", '", SUBSTITUTE(B110,"'","''"),"', '",C110,"', '",D110,"', '",E110,"', '",F110,"', ",IF(G110,"True","False"),", '",H110,"', '",SUBSTITUTE(I110,"'","''"),"', '",K110,"');")</f>
        <v>#N/A</v>
      </c>
    </row>
    <row r="111" spans="1:12" hidden="1" x14ac:dyDescent="0.35">
      <c r="A111" s="10">
        <v>110</v>
      </c>
      <c r="B111" s="71" t="s">
        <v>2321</v>
      </c>
      <c r="C111" t="s">
        <v>2265</v>
      </c>
      <c r="D111" t="s">
        <v>2262</v>
      </c>
      <c r="F111" t="str">
        <f t="shared" si="9"/>
        <v>l</v>
      </c>
      <c r="G111" s="120" t="b">
        <f t="shared" si="10"/>
        <v>0</v>
      </c>
      <c r="I111" t="str">
        <f t="shared" si="14"/>
        <v>lampions</v>
      </c>
      <c r="J111" t="e">
        <f>VLOOKUP(B111,Visuels!B:C,2,0)</f>
        <v>#N/A</v>
      </c>
      <c r="K111" t="e">
        <f>VLOOKUP(B111,Visuels!B:E,4,0)</f>
        <v>#N/A</v>
      </c>
      <c r="L111" s="29" t="e">
        <f>CONCATENATE("INSERT INTO `Elements` VALUES (",A111,", '", B111,"', '",C111,"', '",D111,"', '",E111,"', '",F111,"', ",IF(G111,"True","False"),", '",H111,"', '",I111,"', '",K111,"');")</f>
        <v>#N/A</v>
      </c>
    </row>
    <row r="112" spans="1:12" hidden="1" x14ac:dyDescent="0.35">
      <c r="A112" s="10">
        <v>111</v>
      </c>
      <c r="B112" s="71" t="s">
        <v>2322</v>
      </c>
      <c r="C112" t="s">
        <v>2265</v>
      </c>
      <c r="D112" t="s">
        <v>2259</v>
      </c>
      <c r="F112" t="str">
        <f t="shared" si="9"/>
        <v>l</v>
      </c>
      <c r="G112" s="120" t="b">
        <f t="shared" si="10"/>
        <v>0</v>
      </c>
      <c r="I112" t="str">
        <f t="shared" si="14"/>
        <v>lanternes</v>
      </c>
      <c r="J112" t="e">
        <f>VLOOKUP(B112,Visuels!B:C,2,0)</f>
        <v>#N/A</v>
      </c>
      <c r="K112" t="e">
        <f>VLOOKUP(B112,Visuels!B:E,4,0)</f>
        <v>#N/A</v>
      </c>
      <c r="L112" s="29" t="e">
        <f>CONCATENATE("INSERT INTO `Elements` VALUES (",A112,", '", B112,"', '",C112,"', '",D112,"', '",E112,"', '",F112,"', ",IF(G112,"True","False"),", '",H112,"', '",I112,"', '",K112,"');")</f>
        <v>#N/A</v>
      </c>
    </row>
    <row r="113" spans="1:12" x14ac:dyDescent="0.35">
      <c r="A113" s="10">
        <v>112</v>
      </c>
      <c r="B113" s="10" t="s">
        <v>2244</v>
      </c>
      <c r="C113" s="100" t="s">
        <v>2258</v>
      </c>
      <c r="D113" t="s">
        <v>2259</v>
      </c>
      <c r="E113" s="100" t="s">
        <v>2260</v>
      </c>
      <c r="F113" t="str">
        <f t="shared" si="9"/>
        <v>l</v>
      </c>
      <c r="G113" s="120" t="b">
        <f t="shared" si="10"/>
        <v>0</v>
      </c>
      <c r="H113" t="s">
        <v>620</v>
      </c>
      <c r="I113" t="str">
        <f t="shared" si="14"/>
        <v>lianes</v>
      </c>
      <c r="J113">
        <f>VLOOKUP(B113,Visuels!B:C,2,0)</f>
        <v>8</v>
      </c>
      <c r="K113" t="e">
        <f>VLOOKUP(B113,Visuels!B:E,4,0)</f>
        <v>#N/A</v>
      </c>
      <c r="L113" s="29" t="e">
        <f>CONCATENATE("INSERT INTO `Elements` VALUES (",A113,", '", SUBSTITUTE(B113,"'","''"),"', '",C113,"', '",D113,"', '",E113,"', '",F113,"', ",IF(G113,"True","False"),", '",H113,"', '",SUBSTITUTE(I113,"'","''"),"', '",K113,"');")</f>
        <v>#N/A</v>
      </c>
    </row>
    <row r="114" spans="1:12" x14ac:dyDescent="0.35">
      <c r="A114" s="10">
        <v>113</v>
      </c>
      <c r="B114" s="10" t="s">
        <v>2112</v>
      </c>
      <c r="C114" s="100" t="s">
        <v>2265</v>
      </c>
      <c r="D114" t="s">
        <v>2259</v>
      </c>
      <c r="E114" s="100" t="s">
        <v>2260</v>
      </c>
      <c r="F114" t="str">
        <f t="shared" si="9"/>
        <v>l</v>
      </c>
      <c r="G114" s="120" t="b">
        <f t="shared" si="10"/>
        <v>0</v>
      </c>
      <c r="H114" t="s">
        <v>620</v>
      </c>
      <c r="I114" t="str">
        <f t="shared" si="14"/>
        <v>licornes en peluche</v>
      </c>
      <c r="J114">
        <f>VLOOKUP(B114,Visuels!B:C,2,0)</f>
        <v>5</v>
      </c>
      <c r="K114" t="e">
        <f>VLOOKUP(B114,Visuels!B:E,4,0)</f>
        <v>#N/A</v>
      </c>
      <c r="L114" s="29" t="e">
        <f>CONCATENATE("INSERT INTO `Elements` VALUES (",A114,", '", SUBSTITUTE(B114,"'","''"),"', '",C114,"', '",D114,"', '",E114,"', '",F114,"', ",IF(G114,"True","False"),", '",H114,"', '",SUBSTITUTE(I114,"'","''"),"', '",K114,"');")</f>
        <v>#N/A</v>
      </c>
    </row>
    <row r="115" spans="1:12" x14ac:dyDescent="0.35">
      <c r="A115" s="10">
        <v>114</v>
      </c>
      <c r="B115" s="10" t="s">
        <v>2226</v>
      </c>
      <c r="C115" s="100" t="s">
        <v>2261</v>
      </c>
      <c r="D115" t="s">
        <v>2262</v>
      </c>
      <c r="E115" s="100" t="s">
        <v>2260</v>
      </c>
      <c r="F115" t="str">
        <f t="shared" si="9"/>
        <v>l</v>
      </c>
      <c r="G115" s="120" t="b">
        <f t="shared" si="10"/>
        <v>0</v>
      </c>
      <c r="H115" t="s">
        <v>2263</v>
      </c>
      <c r="I115" t="str">
        <f t="shared" si="14"/>
        <v>lions</v>
      </c>
      <c r="J115">
        <f>VLOOKUP(B115,Visuels!B:C,2,0)</f>
        <v>8</v>
      </c>
      <c r="K115" t="e">
        <f>VLOOKUP(B115,Visuels!B:E,4,0)</f>
        <v>#N/A</v>
      </c>
      <c r="L115" s="29" t="e">
        <f>CONCATENATE("INSERT INTO `Elements` VALUES (",A115,", '", SUBSTITUTE(B115,"'","''"),"', '",C115,"', '",D115,"', '",E115,"', '",F115,"', ",IF(G115,"True","False"),", '",H115,"', '",SUBSTITUTE(I115,"'","''"),"', '",K115,"');")</f>
        <v>#N/A</v>
      </c>
    </row>
    <row r="116" spans="1:12" x14ac:dyDescent="0.35">
      <c r="A116" s="10">
        <v>115</v>
      </c>
      <c r="B116" s="10" t="s">
        <v>2034</v>
      </c>
      <c r="C116" s="100" t="s">
        <v>2261</v>
      </c>
      <c r="D116" t="s">
        <v>2262</v>
      </c>
      <c r="E116" s="100" t="s">
        <v>2260</v>
      </c>
      <c r="F116" t="str">
        <f t="shared" si="9"/>
        <v>l</v>
      </c>
      <c r="G116" s="120" t="b">
        <f t="shared" si="10"/>
        <v>0</v>
      </c>
      <c r="H116" t="s">
        <v>2263</v>
      </c>
      <c r="I116" t="str">
        <f t="shared" si="14"/>
        <v>liopleurodons</v>
      </c>
      <c r="J116">
        <f>VLOOKUP(B116,Visuels!B:C,2,0)</f>
        <v>2</v>
      </c>
      <c r="K116" t="e">
        <f>VLOOKUP(B116,Visuels!B:E,4,0)</f>
        <v>#N/A</v>
      </c>
      <c r="L116" s="29" t="e">
        <f>CONCATENATE("INSERT INTO `Elements` VALUES (",A116,", '", SUBSTITUTE(B116,"'","''"),"', '",C116,"', '",D116,"', '",E116,"', '",F116,"', ",IF(G116,"True","False"),", '",H116,"', '",SUBSTITUTE(I116,"'","''"),"', '",K116,"');")</f>
        <v>#N/A</v>
      </c>
    </row>
    <row r="117" spans="1:12" hidden="1" x14ac:dyDescent="0.35">
      <c r="A117" s="10">
        <v>116</v>
      </c>
      <c r="B117" s="10" t="s">
        <v>2323</v>
      </c>
      <c r="C117" s="100" t="s">
        <v>2265</v>
      </c>
      <c r="D117" t="s">
        <v>2259</v>
      </c>
      <c r="E117" s="100" t="s">
        <v>2260</v>
      </c>
      <c r="F117" t="str">
        <f t="shared" si="9"/>
        <v>l</v>
      </c>
      <c r="G117" s="120" t="b">
        <f t="shared" si="10"/>
        <v>0</v>
      </c>
      <c r="H117" t="s">
        <v>620</v>
      </c>
      <c r="I117" t="str">
        <f t="shared" si="14"/>
        <v>locomotives</v>
      </c>
      <c r="J117" t="e">
        <f>VLOOKUP(B117,Visuels!B:C,2,0)</f>
        <v>#N/A</v>
      </c>
      <c r="K117" t="e">
        <f>VLOOKUP(B117,Visuels!B:E,4,0)</f>
        <v>#N/A</v>
      </c>
      <c r="L117" s="29" t="e">
        <f>CONCATENATE("INSERT INTO `Elements` VALUES (",A117,", '", B117,"', '",C117,"', '",D117,"', '",E117,"', '",F117,"', ",IF(G117,"True","False"),", '",H117,"', '",I117,"', '",K117,"');")</f>
        <v>#N/A</v>
      </c>
    </row>
    <row r="118" spans="1:12" x14ac:dyDescent="0.35">
      <c r="A118" s="10">
        <v>117</v>
      </c>
      <c r="B118" s="10" t="s">
        <v>2114</v>
      </c>
      <c r="C118" s="100" t="s">
        <v>2265</v>
      </c>
      <c r="D118" t="s">
        <v>2262</v>
      </c>
      <c r="E118" s="100" t="s">
        <v>2260</v>
      </c>
      <c r="F118" t="str">
        <f t="shared" si="9"/>
        <v>l</v>
      </c>
      <c r="G118" s="120" t="b">
        <f t="shared" si="10"/>
        <v>0</v>
      </c>
      <c r="H118" t="s">
        <v>620</v>
      </c>
      <c r="I118" t="str">
        <f t="shared" si="14"/>
        <v>lots de ballons</v>
      </c>
      <c r="J118">
        <f>VLOOKUP(B118,Visuels!B:C,2,0)</f>
        <v>5</v>
      </c>
      <c r="K118" t="e">
        <f>VLOOKUP(B118,Visuels!B:E,4,0)</f>
        <v>#N/A</v>
      </c>
      <c r="L118" s="29" t="e">
        <f>CONCATENATE("INSERT INTO `Elements` VALUES (",A118,", '", SUBSTITUTE(B118,"'","''"),"', '",C118,"', '",D118,"', '",E118,"', '",F118,"', ",IF(G118,"True","False"),", '",H118,"', '",SUBSTITUTE(I118,"'","''"),"', '",K118,"');")</f>
        <v>#N/A</v>
      </c>
    </row>
    <row r="119" spans="1:12" x14ac:dyDescent="0.35">
      <c r="A119" s="10">
        <v>118</v>
      </c>
      <c r="B119" s="10" t="s">
        <v>2164</v>
      </c>
      <c r="C119" s="100" t="s">
        <v>2265</v>
      </c>
      <c r="D119" t="s">
        <v>2262</v>
      </c>
      <c r="E119" s="100" t="s">
        <v>2260</v>
      </c>
      <c r="F119" t="str">
        <f t="shared" si="9"/>
        <v>l</v>
      </c>
      <c r="G119" s="120" t="b">
        <f t="shared" si="10"/>
        <v>0</v>
      </c>
      <c r="H119" t="s">
        <v>620</v>
      </c>
      <c r="I119" t="str">
        <f t="shared" si="14"/>
        <v>lots de photos</v>
      </c>
      <c r="J119">
        <f>VLOOKUP(B119,Visuels!B:C,2,0)</f>
        <v>6</v>
      </c>
      <c r="K119" t="e">
        <f>VLOOKUP(B119,Visuels!B:E,4,0)</f>
        <v>#N/A</v>
      </c>
      <c r="L119" s="29" t="e">
        <f>CONCATENATE("INSERT INTO `Elements` VALUES (",A119,", '", SUBSTITUTE(B119,"'","''"),"', '",C119,"', '",D119,"', '",E119,"', '",F119,"', ",IF(G119,"True","False"),", '",H119,"', '",SUBSTITUTE(I119,"'","''"),"', '",K119,"');")</f>
        <v>#N/A</v>
      </c>
    </row>
    <row r="120" spans="1:12" x14ac:dyDescent="0.35">
      <c r="A120" s="10">
        <v>119</v>
      </c>
      <c r="B120" s="10" t="s">
        <v>2245</v>
      </c>
      <c r="C120" s="100" t="s">
        <v>2258</v>
      </c>
      <c r="D120" t="s">
        <v>2262</v>
      </c>
      <c r="E120" s="100" t="s">
        <v>2260</v>
      </c>
      <c r="F120" t="str">
        <f t="shared" si="9"/>
        <v>l</v>
      </c>
      <c r="G120" s="120" t="b">
        <f t="shared" si="10"/>
        <v>0</v>
      </c>
      <c r="H120" t="s">
        <v>620</v>
      </c>
      <c r="I120" t="str">
        <f t="shared" si="14"/>
        <v>lotus</v>
      </c>
      <c r="J120">
        <f>VLOOKUP(B120,Visuels!B:C,2,0)</f>
        <v>8</v>
      </c>
      <c r="K120" t="e">
        <f>VLOOKUP(B120,Visuels!B:E,4,0)</f>
        <v>#N/A</v>
      </c>
      <c r="L120" s="29" t="e">
        <f>CONCATENATE("INSERT INTO `Elements` VALUES (",A120,", '", SUBSTITUTE(B120,"'","''"),"', '",C120,"', '",D120,"', '",E120,"', '",F120,"', ",IF(G120,"True","False"),", '",H120,"', '",SUBSTITUTE(I120,"'","''"),"', '",K120,"');")</f>
        <v>#N/A</v>
      </c>
    </row>
    <row r="121" spans="1:12" hidden="1" x14ac:dyDescent="0.35">
      <c r="A121" s="10">
        <v>120</v>
      </c>
      <c r="B121" s="71" t="s">
        <v>2324</v>
      </c>
      <c r="C121" t="s">
        <v>2265</v>
      </c>
      <c r="D121" t="s">
        <v>2259</v>
      </c>
      <c r="F121" t="str">
        <f t="shared" si="9"/>
        <v>l</v>
      </c>
      <c r="G121" s="120" t="b">
        <f t="shared" si="10"/>
        <v>0</v>
      </c>
      <c r="I121" t="str">
        <f t="shared" si="14"/>
        <v>loupes</v>
      </c>
      <c r="J121" t="e">
        <f>VLOOKUP(B121,Visuels!B:C,2,0)</f>
        <v>#N/A</v>
      </c>
      <c r="K121" t="e">
        <f>VLOOKUP(B121,Visuels!B:E,4,0)</f>
        <v>#N/A</v>
      </c>
      <c r="L121" s="29" t="e">
        <f>CONCATENATE("INSERT INTO `Elements` VALUES (",A121,", '", B121,"', '",C121,"', '",D121,"', '",E121,"', '",F121,"', ",IF(G121,"True","False"),", '",H121,"', '",I121,"', '",K121,"');")</f>
        <v>#N/A</v>
      </c>
    </row>
    <row r="122" spans="1:12" hidden="1" x14ac:dyDescent="0.35">
      <c r="A122" s="10">
        <v>121</v>
      </c>
      <c r="B122" s="71" t="s">
        <v>2325</v>
      </c>
      <c r="C122" t="s">
        <v>2265</v>
      </c>
      <c r="D122" t="s">
        <v>2259</v>
      </c>
      <c r="F122" t="str">
        <f t="shared" si="9"/>
        <v>l</v>
      </c>
      <c r="G122" s="120" t="b">
        <f t="shared" si="10"/>
        <v>0</v>
      </c>
      <c r="I122" t="str">
        <f t="shared" si="14"/>
        <v>luges</v>
      </c>
      <c r="J122" t="e">
        <f>VLOOKUP(B122,Visuels!B:C,2,0)</f>
        <v>#N/A</v>
      </c>
      <c r="K122" t="e">
        <f>VLOOKUP(B122,Visuels!B:E,4,0)</f>
        <v>#N/A</v>
      </c>
      <c r="L122" s="29" t="e">
        <f>CONCATENATE("INSERT INTO `Elements` VALUES (",A122,", '", B122,"', '",C122,"', '",D122,"', '",E122,"', '",F122,"', ",IF(G122,"True","False"),", '",H122,"', '",I122,"', '",K122,"');")</f>
        <v>#N/A</v>
      </c>
    </row>
    <row r="123" spans="1:12" x14ac:dyDescent="0.35">
      <c r="A123" s="10">
        <v>122</v>
      </c>
      <c r="B123" s="10" t="s">
        <v>2166</v>
      </c>
      <c r="C123" s="100" t="s">
        <v>2265</v>
      </c>
      <c r="D123" t="s">
        <v>2262</v>
      </c>
      <c r="E123" s="100" t="s">
        <v>2260</v>
      </c>
      <c r="F123" t="str">
        <f t="shared" si="9"/>
        <v>m</v>
      </c>
      <c r="G123" s="120" t="b">
        <f t="shared" si="10"/>
        <v>0</v>
      </c>
      <c r="H123" t="s">
        <v>620</v>
      </c>
      <c r="I123" t="str">
        <f t="shared" si="14"/>
        <v>maillots de bain fille</v>
      </c>
      <c r="J123">
        <f>VLOOKUP(B123,Visuels!B:C,2,0)</f>
        <v>6</v>
      </c>
      <c r="K123" t="e">
        <f>VLOOKUP(B123,Visuels!B:E,4,0)</f>
        <v>#N/A</v>
      </c>
      <c r="L123" s="29" t="e">
        <f>CONCATENATE("INSERT INTO `Elements` VALUES (",A123,", '", SUBSTITUTE(B123,"'","''"),"', '",C123,"', '",D123,"', '",E123,"', '",F123,"', ",IF(G123,"True","False"),", '",H123,"', '",SUBSTITUTE(I123,"'","''"),"', '",K123,"');")</f>
        <v>#N/A</v>
      </c>
    </row>
    <row r="124" spans="1:12" x14ac:dyDescent="0.35">
      <c r="A124" s="10">
        <v>123</v>
      </c>
      <c r="B124" s="10" t="s">
        <v>2167</v>
      </c>
      <c r="C124" s="100" t="s">
        <v>2265</v>
      </c>
      <c r="D124" t="s">
        <v>2262</v>
      </c>
      <c r="E124" s="100" t="s">
        <v>2260</v>
      </c>
      <c r="F124" t="str">
        <f t="shared" si="9"/>
        <v>m</v>
      </c>
      <c r="G124" s="120" t="b">
        <f t="shared" si="10"/>
        <v>0</v>
      </c>
      <c r="H124" t="s">
        <v>620</v>
      </c>
      <c r="I124" t="str">
        <f t="shared" si="14"/>
        <v>maillots de bain garçon</v>
      </c>
      <c r="J124">
        <f>VLOOKUP(B124,Visuels!B:C,2,0)</f>
        <v>6</v>
      </c>
      <c r="K124" t="e">
        <f>VLOOKUP(B124,Visuels!B:E,4,0)</f>
        <v>#N/A</v>
      </c>
      <c r="L124" s="29" t="e">
        <f>CONCATENATE("INSERT INTO `Elements` VALUES (",A124,", '", SUBSTITUTE(B124,"'","''"),"', '",C124,"', '",D124,"', '",E124,"', '",F124,"', ",IF(G124,"True","False"),", '",H124,"', '",SUBSTITUTE(I124,"'","''"),"', '",K124,"');")</f>
        <v>#N/A</v>
      </c>
    </row>
    <row r="125" spans="1:12" hidden="1" x14ac:dyDescent="0.35">
      <c r="A125" s="10">
        <v>124</v>
      </c>
      <c r="B125" s="71" t="s">
        <v>2326</v>
      </c>
      <c r="C125" t="s">
        <v>2265</v>
      </c>
      <c r="D125" t="s">
        <v>2259</v>
      </c>
      <c r="F125" t="str">
        <f t="shared" si="9"/>
        <v>m</v>
      </c>
      <c r="G125" s="120" t="b">
        <f t="shared" si="10"/>
        <v>0</v>
      </c>
      <c r="I125" t="str">
        <f t="shared" si="14"/>
        <v>maisons</v>
      </c>
      <c r="J125" t="e">
        <f>VLOOKUP(B125,Visuels!B:C,2,0)</f>
        <v>#N/A</v>
      </c>
      <c r="K125" t="e">
        <f>VLOOKUP(B125,Visuels!B:E,4,0)</f>
        <v>#N/A</v>
      </c>
      <c r="L125" s="29" t="e">
        <f>CONCATENATE("INSERT INTO `Elements` VALUES (",A125,", '", B125,"', '",C125,"', '",D125,"', '",E125,"', '",F125,"', ",IF(G125,"True","False"),", '",H125,"', '",I125,"', '",K125,"');")</f>
        <v>#N/A</v>
      </c>
    </row>
    <row r="126" spans="1:12" x14ac:dyDescent="0.35">
      <c r="A126" s="10">
        <v>125</v>
      </c>
      <c r="B126" s="10" t="s">
        <v>2090</v>
      </c>
      <c r="C126" s="100" t="s">
        <v>2266</v>
      </c>
      <c r="D126" t="s">
        <v>2262</v>
      </c>
      <c r="E126" s="100" t="s">
        <v>2260</v>
      </c>
      <c r="F126" t="str">
        <f t="shared" si="9"/>
        <v>m</v>
      </c>
      <c r="G126" s="120" t="b">
        <f t="shared" si="10"/>
        <v>0</v>
      </c>
      <c r="H126" t="s">
        <v>2263</v>
      </c>
      <c r="I126" t="str">
        <f t="shared" si="14"/>
        <v>maîtres d'écoles</v>
      </c>
      <c r="J126">
        <f>VLOOKUP(B126,Visuels!B:C,2,0)</f>
        <v>4</v>
      </c>
      <c r="K126" t="e">
        <f>VLOOKUP(B126,Visuels!B:E,4,0)</f>
        <v>#N/A</v>
      </c>
      <c r="L126" s="29" t="e">
        <f>CONCATENATE("INSERT INTO `Elements` VALUES (",A126,", '", SUBSTITUTE(B126,"'","''"),"', '",C126,"', '",D126,"', '",E126,"', '",F126,"', ",IF(G126,"True","False"),", '",H126,"', '",SUBSTITUTE(I126,"'","''"),"', '",K126,"');")</f>
        <v>#N/A</v>
      </c>
    </row>
    <row r="127" spans="1:12" hidden="1" x14ac:dyDescent="0.35">
      <c r="A127" s="10">
        <v>126</v>
      </c>
      <c r="B127" s="10" t="s">
        <v>2327</v>
      </c>
      <c r="C127" s="100" t="s">
        <v>2266</v>
      </c>
      <c r="D127" t="s">
        <v>2262</v>
      </c>
      <c r="E127" s="100" t="s">
        <v>2260</v>
      </c>
      <c r="F127" t="str">
        <f t="shared" si="9"/>
        <v>m</v>
      </c>
      <c r="G127" s="120" t="b">
        <f t="shared" si="10"/>
        <v>0</v>
      </c>
      <c r="H127" t="s">
        <v>2263</v>
      </c>
      <c r="I127" t="str">
        <f t="shared" si="14"/>
        <v>maîtres nageurs</v>
      </c>
      <c r="J127" t="e">
        <f>VLOOKUP(B127,Visuels!B:C,2,0)</f>
        <v>#N/A</v>
      </c>
      <c r="K127" t="e">
        <f>VLOOKUP(B127,Visuels!B:E,4,0)</f>
        <v>#N/A</v>
      </c>
      <c r="L127" s="29" t="e">
        <f>CONCATENATE("INSERT INTO `Elements` VALUES (",A127,", '", B127,"', '",C127,"', '",D127,"', '",E127,"', '",F127,"', ",IF(G127,"True","False"),", '",H127,"', '",I127,"', '",K127,"');")</f>
        <v>#N/A</v>
      </c>
    </row>
    <row r="128" spans="1:12" x14ac:dyDescent="0.35">
      <c r="A128" s="10">
        <v>127</v>
      </c>
      <c r="B128" s="118" t="s">
        <v>2205</v>
      </c>
      <c r="C128" s="100" t="s">
        <v>2261</v>
      </c>
      <c r="D128" t="s">
        <v>2262</v>
      </c>
      <c r="E128" s="100" t="s">
        <v>2260</v>
      </c>
      <c r="F128" t="str">
        <f t="shared" si="9"/>
        <v>m</v>
      </c>
      <c r="G128" s="120" t="b">
        <f t="shared" si="10"/>
        <v>0</v>
      </c>
      <c r="H128" t="s">
        <v>2263</v>
      </c>
      <c r="I128" t="str">
        <f t="shared" si="14"/>
        <v>manchots</v>
      </c>
      <c r="J128">
        <f>VLOOKUP(B128,Visuels!B:C,2,0)</f>
        <v>8</v>
      </c>
      <c r="K128" t="e">
        <f>VLOOKUP(B128,Visuels!B:E,4,0)</f>
        <v>#N/A</v>
      </c>
      <c r="L128" s="29" t="e">
        <f t="shared" ref="L128:L133" si="15">CONCATENATE("INSERT INTO `Elements` VALUES (",A128,", '", SUBSTITUTE(B128,"'","''"),"', '",C128,"', '",D128,"', '",E128,"', '",F128,"', ",IF(G128,"True","False"),", '",H128,"', '",SUBSTITUTE(I128,"'","''"),"', '",K128,"');")</f>
        <v>#N/A</v>
      </c>
    </row>
    <row r="129" spans="1:12" x14ac:dyDescent="0.35">
      <c r="A129" s="10">
        <v>128</v>
      </c>
      <c r="B129" s="10" t="s">
        <v>2241</v>
      </c>
      <c r="C129" s="100" t="s">
        <v>2265</v>
      </c>
      <c r="D129" t="s">
        <v>2259</v>
      </c>
      <c r="E129" s="100" t="s">
        <v>2260</v>
      </c>
      <c r="F129" t="str">
        <f t="shared" si="9"/>
        <v>m</v>
      </c>
      <c r="G129" s="120" t="b">
        <f t="shared" si="10"/>
        <v>0</v>
      </c>
      <c r="H129" t="s">
        <v>620</v>
      </c>
      <c r="I129" t="str">
        <f t="shared" si="14"/>
        <v>mangeoires</v>
      </c>
      <c r="J129">
        <f>VLOOKUP(B129,Visuels!B:C,2,0)</f>
        <v>8</v>
      </c>
      <c r="K129" t="e">
        <f>VLOOKUP(B129,Visuels!B:E,4,0)</f>
        <v>#N/A</v>
      </c>
      <c r="L129" s="29" t="e">
        <f t="shared" si="15"/>
        <v>#N/A</v>
      </c>
    </row>
    <row r="130" spans="1:12" x14ac:dyDescent="0.35">
      <c r="A130" s="10">
        <v>129</v>
      </c>
      <c r="B130" s="10" t="s">
        <v>2168</v>
      </c>
      <c r="C130" s="100" t="s">
        <v>2265</v>
      </c>
      <c r="D130" t="s">
        <v>2262</v>
      </c>
      <c r="E130" s="100" t="s">
        <v>2260</v>
      </c>
      <c r="F130" t="str">
        <f t="shared" ref="F130:F193" si="16">MID(B130,1,1)</f>
        <v>m</v>
      </c>
      <c r="G130" s="120" t="b">
        <f t="shared" ref="G130:G193" si="17">NOT(ISERR(SEARCH(F130,"aeiouy")))</f>
        <v>0</v>
      </c>
      <c r="H130" t="s">
        <v>620</v>
      </c>
      <c r="I130" t="str">
        <f t="shared" si="14"/>
        <v>masques de plongée</v>
      </c>
      <c r="J130">
        <f>VLOOKUP(B130,Visuels!B:C,2,0)</f>
        <v>6</v>
      </c>
      <c r="K130" t="e">
        <f>VLOOKUP(B130,Visuels!B:E,4,0)</f>
        <v>#N/A</v>
      </c>
      <c r="L130" s="29" t="e">
        <f t="shared" si="15"/>
        <v>#N/A</v>
      </c>
    </row>
    <row r="131" spans="1:12" x14ac:dyDescent="0.35">
      <c r="A131" s="10">
        <v>130</v>
      </c>
      <c r="B131" s="10" t="s">
        <v>2125</v>
      </c>
      <c r="C131" s="100" t="s">
        <v>2261</v>
      </c>
      <c r="D131" t="s">
        <v>2259</v>
      </c>
      <c r="E131" s="100" t="s">
        <v>2260</v>
      </c>
      <c r="F131" t="str">
        <f t="shared" si="16"/>
        <v>m</v>
      </c>
      <c r="G131" s="120" t="b">
        <f t="shared" si="17"/>
        <v>0</v>
      </c>
      <c r="H131" t="s">
        <v>2263</v>
      </c>
      <c r="I131" t="str">
        <f t="shared" si="14"/>
        <v>méduses</v>
      </c>
      <c r="J131">
        <f>VLOOKUP(B131,Visuels!B:C,2,0)</f>
        <v>6</v>
      </c>
      <c r="K131" t="e">
        <f>VLOOKUP(B131,Visuels!B:E,4,0)</f>
        <v>#N/A</v>
      </c>
      <c r="L131" s="29" t="e">
        <f t="shared" si="15"/>
        <v>#N/A</v>
      </c>
    </row>
    <row r="132" spans="1:12" x14ac:dyDescent="0.35">
      <c r="A132" s="10">
        <v>131</v>
      </c>
      <c r="B132" s="10" t="s">
        <v>2169</v>
      </c>
      <c r="C132" s="100" t="s">
        <v>2265</v>
      </c>
      <c r="D132" t="s">
        <v>2262</v>
      </c>
      <c r="E132" s="100" t="s">
        <v>2260</v>
      </c>
      <c r="F132" t="str">
        <f t="shared" si="16"/>
        <v>m</v>
      </c>
      <c r="G132" s="120" t="b">
        <f t="shared" si="17"/>
        <v>0</v>
      </c>
      <c r="H132" t="s">
        <v>620</v>
      </c>
      <c r="I132" t="str">
        <f t="shared" si="14"/>
        <v>mégaphones</v>
      </c>
      <c r="J132">
        <f>VLOOKUP(B132,Visuels!B:C,2,0)</f>
        <v>6</v>
      </c>
      <c r="K132" t="e">
        <f>VLOOKUP(B132,Visuels!B:E,4,0)</f>
        <v>#N/A</v>
      </c>
      <c r="L132" s="29" t="e">
        <f t="shared" si="15"/>
        <v>#N/A</v>
      </c>
    </row>
    <row r="133" spans="1:12" x14ac:dyDescent="0.35">
      <c r="A133" s="10">
        <v>132</v>
      </c>
      <c r="B133" s="10" t="s">
        <v>2060</v>
      </c>
      <c r="C133" s="28" t="s">
        <v>2299</v>
      </c>
      <c r="D133" t="s">
        <v>2259</v>
      </c>
      <c r="E133" s="100" t="s">
        <v>2260</v>
      </c>
      <c r="F133" t="str">
        <f t="shared" si="16"/>
        <v>m</v>
      </c>
      <c r="G133" s="120" t="b">
        <f t="shared" si="17"/>
        <v>0</v>
      </c>
      <c r="H133" t="s">
        <v>620</v>
      </c>
      <c r="I133" t="str">
        <f t="shared" si="14"/>
        <v>météorites</v>
      </c>
      <c r="J133">
        <f>VLOOKUP(B133,Visuels!B:C,2,0)</f>
        <v>3</v>
      </c>
      <c r="K133" t="e">
        <f>VLOOKUP(B133,Visuels!B:E,4,0)</f>
        <v>#N/A</v>
      </c>
      <c r="L133" s="29" t="e">
        <f t="shared" si="15"/>
        <v>#N/A</v>
      </c>
    </row>
    <row r="134" spans="1:12" hidden="1" x14ac:dyDescent="0.35">
      <c r="A134" s="10">
        <v>133</v>
      </c>
      <c r="B134" s="71" t="s">
        <v>2328</v>
      </c>
      <c r="C134" t="s">
        <v>2265</v>
      </c>
      <c r="D134" t="s">
        <v>2259</v>
      </c>
      <c r="F134" t="str">
        <f t="shared" si="16"/>
        <v>m</v>
      </c>
      <c r="G134" s="120" t="b">
        <f t="shared" si="17"/>
        <v>0</v>
      </c>
      <c r="I134" t="str">
        <f t="shared" si="14"/>
        <v>montres</v>
      </c>
      <c r="J134" t="e">
        <f>VLOOKUP(B134,Visuels!B:C,2,0)</f>
        <v>#N/A</v>
      </c>
      <c r="K134" t="e">
        <f>VLOOKUP(B134,Visuels!B:E,4,0)</f>
        <v>#N/A</v>
      </c>
      <c r="L134" s="29" t="e">
        <f>CONCATENATE("INSERT INTO `Elements` VALUES (",A134,", '", B134,"', '",C134,"', '",D134,"', '",E134,"', '",F134,"', ",IF(G134,"True","False"),", '",H134,"', '",I134,"', '",K134,"');")</f>
        <v>#N/A</v>
      </c>
    </row>
    <row r="135" spans="1:12" x14ac:dyDescent="0.35">
      <c r="A135" s="10">
        <v>134</v>
      </c>
      <c r="B135" s="10" t="s">
        <v>2206</v>
      </c>
      <c r="C135" s="28" t="s">
        <v>2279</v>
      </c>
      <c r="D135" t="s">
        <v>2262</v>
      </c>
      <c r="E135" s="100" t="s">
        <v>621</v>
      </c>
      <c r="F135" t="str">
        <f t="shared" si="16"/>
        <v>m</v>
      </c>
      <c r="G135" s="120" t="b">
        <f t="shared" si="17"/>
        <v>0</v>
      </c>
      <c r="H135" t="s">
        <v>620</v>
      </c>
      <c r="I135" t="str">
        <f t="shared" si="14"/>
        <v>morceaux de glacier</v>
      </c>
      <c r="J135">
        <f>VLOOKUP(B135,Visuels!B:C,2,0)</f>
        <v>7</v>
      </c>
      <c r="K135" t="e">
        <f>VLOOKUP(B135,Visuels!B:E,4,0)</f>
        <v>#N/A</v>
      </c>
      <c r="L135" s="29" t="e">
        <f t="shared" ref="L135:L140" si="18">CONCATENATE("INSERT INTO `Elements` VALUES (",A135,", '", SUBSTITUTE(B135,"'","''"),"', '",C135,"', '",D135,"', '",E135,"', '",F135,"', ",IF(G135,"True","False"),", '",H135,"', '",SUBSTITUTE(I135,"'","''"),"', '",K135,"');")</f>
        <v>#N/A</v>
      </c>
    </row>
    <row r="136" spans="1:12" x14ac:dyDescent="0.35">
      <c r="A136" s="10">
        <v>135</v>
      </c>
      <c r="B136" s="10" t="s">
        <v>2207</v>
      </c>
      <c r="C136" s="100" t="s">
        <v>2261</v>
      </c>
      <c r="D136" t="s">
        <v>2262</v>
      </c>
      <c r="E136" s="100" t="s">
        <v>2260</v>
      </c>
      <c r="F136" t="str">
        <f t="shared" si="16"/>
        <v>m</v>
      </c>
      <c r="G136" s="120" t="b">
        <f t="shared" si="17"/>
        <v>0</v>
      </c>
      <c r="H136" t="s">
        <v>2263</v>
      </c>
      <c r="I136" t="str">
        <f t="shared" si="14"/>
        <v>morses</v>
      </c>
      <c r="J136">
        <f>VLOOKUP(B136,Visuels!B:C,2,0)</f>
        <v>7</v>
      </c>
      <c r="K136" t="e">
        <f>VLOOKUP(B136,Visuels!B:E,4,0)</f>
        <v>#N/A</v>
      </c>
      <c r="L136" s="29" t="e">
        <f t="shared" si="18"/>
        <v>#N/A</v>
      </c>
    </row>
    <row r="137" spans="1:12" x14ac:dyDescent="0.35">
      <c r="A137" s="10">
        <v>136</v>
      </c>
      <c r="B137" s="10" t="s">
        <v>2126</v>
      </c>
      <c r="C137" s="100" t="s">
        <v>2261</v>
      </c>
      <c r="D137" t="s">
        <v>2259</v>
      </c>
      <c r="E137" s="100" t="s">
        <v>2260</v>
      </c>
      <c r="F137" t="str">
        <f t="shared" si="16"/>
        <v>m</v>
      </c>
      <c r="G137" s="120" t="b">
        <f t="shared" si="17"/>
        <v>0</v>
      </c>
      <c r="H137" t="s">
        <v>2263</v>
      </c>
      <c r="I137" t="str">
        <f t="shared" si="14"/>
        <v>mouettes</v>
      </c>
      <c r="J137">
        <f>VLOOKUP(B137,Visuels!B:C,2,0)</f>
        <v>6</v>
      </c>
      <c r="K137" t="e">
        <f>VLOOKUP(B137,Visuels!B:E,4,0)</f>
        <v>#N/A</v>
      </c>
      <c r="L137" s="29" t="e">
        <f t="shared" si="18"/>
        <v>#N/A</v>
      </c>
    </row>
    <row r="138" spans="1:12" x14ac:dyDescent="0.35">
      <c r="A138" s="10">
        <v>137</v>
      </c>
      <c r="B138" s="10" t="s">
        <v>2170</v>
      </c>
      <c r="C138" s="100" t="s">
        <v>2265</v>
      </c>
      <c r="D138" t="s">
        <v>2262</v>
      </c>
      <c r="E138" s="100" t="s">
        <v>2260</v>
      </c>
      <c r="F138" t="str">
        <f t="shared" si="16"/>
        <v>m</v>
      </c>
      <c r="G138" s="120" t="b">
        <f t="shared" si="17"/>
        <v>0</v>
      </c>
      <c r="H138" t="s">
        <v>620</v>
      </c>
      <c r="I138" t="str">
        <f t="shared" si="14"/>
        <v>moulins à vent</v>
      </c>
      <c r="J138">
        <f>VLOOKUP(B138,Visuels!B:C,2,0)</f>
        <v>6</v>
      </c>
      <c r="K138" t="e">
        <f>VLOOKUP(B138,Visuels!B:E,4,0)</f>
        <v>#N/A</v>
      </c>
      <c r="L138" s="29" t="e">
        <f t="shared" si="18"/>
        <v>#N/A</v>
      </c>
    </row>
    <row r="139" spans="1:12" x14ac:dyDescent="0.35">
      <c r="A139" s="10">
        <v>138</v>
      </c>
      <c r="B139" s="10" t="s">
        <v>2209</v>
      </c>
      <c r="C139" s="100" t="s">
        <v>2261</v>
      </c>
      <c r="D139" t="s">
        <v>2262</v>
      </c>
      <c r="E139" s="100" t="s">
        <v>2260</v>
      </c>
      <c r="F139" t="str">
        <f t="shared" si="16"/>
        <v>n</v>
      </c>
      <c r="G139" s="120" t="b">
        <f t="shared" si="17"/>
        <v>0</v>
      </c>
      <c r="H139" t="s">
        <v>2263</v>
      </c>
      <c r="I139" t="str">
        <f t="shared" si="14"/>
        <v>narvals</v>
      </c>
      <c r="J139">
        <f>VLOOKUP(B139,Visuels!B:C,2,0)</f>
        <v>7</v>
      </c>
      <c r="K139" t="e">
        <f>VLOOKUP(B139,Visuels!B:E,4,0)</f>
        <v>#N/A</v>
      </c>
      <c r="L139" s="29" t="e">
        <f t="shared" si="18"/>
        <v>#N/A</v>
      </c>
    </row>
    <row r="140" spans="1:12" x14ac:dyDescent="0.35">
      <c r="A140" s="10">
        <v>139</v>
      </c>
      <c r="B140" s="10" t="s">
        <v>2246</v>
      </c>
      <c r="C140" s="100" t="s">
        <v>2258</v>
      </c>
      <c r="D140" t="s">
        <v>2262</v>
      </c>
      <c r="E140" s="100" t="s">
        <v>2260</v>
      </c>
      <c r="F140" t="str">
        <f t="shared" si="16"/>
        <v>n</v>
      </c>
      <c r="G140" s="120" t="b">
        <f t="shared" si="17"/>
        <v>0</v>
      </c>
      <c r="H140" t="s">
        <v>620</v>
      </c>
      <c r="I140" t="str">
        <f t="shared" si="14"/>
        <v>nénuphars</v>
      </c>
      <c r="J140">
        <f>VLOOKUP(B140,Visuels!B:C,2,0)</f>
        <v>8</v>
      </c>
      <c r="K140" t="e">
        <f>VLOOKUP(B140,Visuels!B:E,4,0)</f>
        <v>#N/A</v>
      </c>
      <c r="L140" s="29" t="e">
        <f t="shared" si="18"/>
        <v>#N/A</v>
      </c>
    </row>
    <row r="141" spans="1:12" hidden="1" x14ac:dyDescent="0.35">
      <c r="A141" s="10">
        <v>140</v>
      </c>
      <c r="B141" s="71" t="s">
        <v>2329</v>
      </c>
      <c r="C141" t="s">
        <v>2266</v>
      </c>
      <c r="D141" t="s">
        <v>2262</v>
      </c>
      <c r="F141" t="str">
        <f t="shared" si="16"/>
        <v>n</v>
      </c>
      <c r="G141" s="120" t="b">
        <f t="shared" si="17"/>
        <v>0</v>
      </c>
      <c r="I141" t="s">
        <v>2329</v>
      </c>
      <c r="J141" t="e">
        <f>VLOOKUP(B141,Visuels!B:C,2,0)</f>
        <v>#N/A</v>
      </c>
      <c r="K141" t="e">
        <f>VLOOKUP(B141,Visuels!B:E,4,0)</f>
        <v>#N/A</v>
      </c>
      <c r="L141" s="29" t="e">
        <f>CONCATENATE("INSERT INTO `Elements` VALUES (",A141,", '", B141,"', '",C141,"', '",D141,"', '",E141,"', '",F141,"', ",IF(G141,"True","False"),", '",H141,"', '",I141,"', '",K141,"');")</f>
        <v>#N/A</v>
      </c>
    </row>
    <row r="142" spans="1:12" x14ac:dyDescent="0.35">
      <c r="A142" s="10">
        <v>141</v>
      </c>
      <c r="B142" s="10" t="s">
        <v>2247</v>
      </c>
      <c r="C142" s="100" t="s">
        <v>2265</v>
      </c>
      <c r="D142" t="s">
        <v>2262</v>
      </c>
      <c r="E142" s="100" t="s">
        <v>2260</v>
      </c>
      <c r="F142" t="str">
        <f t="shared" si="16"/>
        <v>n</v>
      </c>
      <c r="G142" s="120" t="b">
        <f t="shared" si="17"/>
        <v>0</v>
      </c>
      <c r="H142" t="s">
        <v>620</v>
      </c>
      <c r="I142" t="str">
        <f t="shared" ref="I142:I173" si="19">IF(E142="pluriel",        B142,        IF(ISERR(SEARCH(" ",B142)),             IF(OR(MID(B142,LEN(B142),1)="s",MID(B142,LEN(B142),1)="x"),                 B142,                 IF(MID(B142,LEN(B142)-2,3)="eau",                     CONCATENATE(B142,"x"),                     CONCATENATE(B142,"s"))),             IF(ISERR(SEARCH(" ",B142,SEARCH(" ",B142,1)+1)),                 CONCATENATE(                     MID(B142,1,SEARCH(" ",B142,1)-1),                     IF(OR(MID(B142,SEARCH(" ",B142,1)-1,1)="s",MID(B142,SEARCH(" ",B142,1)-1,1)="x"),"","s"),                     MID(B142, SEARCH(" ",B142,1),LEN(B142)),                             IF(OR(MID(B142,LEN(B142),1)="s",MID(B142,LEN(B142),1)="x"),"","s")                     ),                 CONCATENATE(                     MID(B142,1,SEARCH(" ",B142,1)-1),                     IF(OR(MID(B142,SEARCH(" ",B142,1)-1,1)="s",MID(B142,SEARCH(" ",B142,1)-1,1)="x"),"","s"),                     MID(B142, SEARCH(" ",B142,1),LEN(B142)))             )        ) )</f>
        <v>nids</v>
      </c>
      <c r="J142">
        <f>VLOOKUP(B142,Visuels!B:C,2,0)</f>
        <v>8</v>
      </c>
      <c r="K142" t="e">
        <f>VLOOKUP(B142,Visuels!B:E,4,0)</f>
        <v>#N/A</v>
      </c>
      <c r="L142" s="29" t="e">
        <f>CONCATENATE("INSERT INTO `Elements` VALUES (",A142,", '", SUBSTITUTE(B142,"'","''"),"', '",C142,"', '",D142,"', '",E142,"', '",F142,"', ",IF(G142,"True","False"),", '",H142,"', '",SUBSTITUTE(I142,"'","''"),"', '",K142,"');")</f>
        <v>#N/A</v>
      </c>
    </row>
    <row r="143" spans="1:12" hidden="1" x14ac:dyDescent="0.35">
      <c r="A143" s="10">
        <v>142</v>
      </c>
      <c r="B143" s="71" t="s">
        <v>2330</v>
      </c>
      <c r="C143" t="s">
        <v>2265</v>
      </c>
      <c r="D143" t="s">
        <v>2262</v>
      </c>
      <c r="F143" t="str">
        <f t="shared" si="16"/>
        <v>n</v>
      </c>
      <c r="G143" s="120" t="b">
        <f t="shared" si="17"/>
        <v>0</v>
      </c>
      <c r="I143" t="str">
        <f t="shared" si="19"/>
        <v>nœuds</v>
      </c>
      <c r="J143" t="e">
        <f>VLOOKUP(B143,Visuels!B:C,2,0)</f>
        <v>#N/A</v>
      </c>
      <c r="K143" t="e">
        <f>VLOOKUP(B143,Visuels!B:E,4,0)</f>
        <v>#N/A</v>
      </c>
      <c r="L143" s="29" t="e">
        <f>CONCATENATE("INSERT INTO `Elements` VALUES (",A143,", '", B143,"', '",C143,"', '",D143,"', '",E143,"', '",F143,"', ",IF(G143,"True","False"),", '",H143,"', '",I143,"', '",K143,"');")</f>
        <v>#N/A</v>
      </c>
    </row>
    <row r="144" spans="1:12" hidden="1" x14ac:dyDescent="0.35">
      <c r="A144" s="10">
        <v>143</v>
      </c>
      <c r="B144" s="71" t="s">
        <v>2331</v>
      </c>
      <c r="C144" t="s">
        <v>2265</v>
      </c>
      <c r="D144" t="s">
        <v>2262</v>
      </c>
      <c r="F144" t="str">
        <f t="shared" si="16"/>
        <v>n</v>
      </c>
      <c r="G144" s="120" t="b">
        <f t="shared" si="17"/>
        <v>0</v>
      </c>
      <c r="I144" t="str">
        <f t="shared" si="19"/>
        <v>nœuds papillons</v>
      </c>
      <c r="J144" t="e">
        <f>VLOOKUP(B144,Visuels!B:C,2,0)</f>
        <v>#N/A</v>
      </c>
      <c r="K144" t="e">
        <f>VLOOKUP(B144,Visuels!B:E,4,0)</f>
        <v>#N/A</v>
      </c>
      <c r="L144" s="29" t="e">
        <f>CONCATENATE("INSERT INTO `Elements` VALUES (",A144,", '", B144,"', '",C144,"', '",D144,"', '",E144,"', '",F144,"', ",IF(G144,"True","False"),", '",H144,"', '",I144,"', '",K144,"');")</f>
        <v>#N/A</v>
      </c>
    </row>
    <row r="145" spans="1:12" x14ac:dyDescent="0.35">
      <c r="A145" s="10">
        <v>144</v>
      </c>
      <c r="B145" s="10" t="s">
        <v>2193</v>
      </c>
      <c r="C145" s="100" t="s">
        <v>2264</v>
      </c>
      <c r="D145" t="s">
        <v>2259</v>
      </c>
      <c r="E145" s="100" t="s">
        <v>2260</v>
      </c>
      <c r="F145" t="str">
        <f t="shared" si="16"/>
        <v>n</v>
      </c>
      <c r="G145" s="120" t="b">
        <f t="shared" si="17"/>
        <v>0</v>
      </c>
      <c r="H145" t="s">
        <v>620</v>
      </c>
      <c r="I145" t="str">
        <f t="shared" si="19"/>
        <v>noix de coco</v>
      </c>
      <c r="J145">
        <f>VLOOKUP(B145,Visuels!B:C,2,0)</f>
        <v>6</v>
      </c>
      <c r="K145" t="e">
        <f>VLOOKUP(B145,Visuels!B:E,4,0)</f>
        <v>#N/A</v>
      </c>
      <c r="L145" s="29" t="e">
        <f t="shared" ref="L145:L150" si="20">CONCATENATE("INSERT INTO `Elements` VALUES (",A145,", '", SUBSTITUTE(B145,"'","''"),"', '",C145,"', '",D145,"', '",E145,"', '",F145,"', ",IF(G145,"True","False"),", '",H145,"', '",SUBSTITUTE(I145,"'","''"),"', '",K145,"');")</f>
        <v>#N/A</v>
      </c>
    </row>
    <row r="146" spans="1:12" x14ac:dyDescent="0.35">
      <c r="A146" s="10">
        <v>145</v>
      </c>
      <c r="B146" s="10" t="s">
        <v>2248</v>
      </c>
      <c r="C146" s="100" t="s">
        <v>2264</v>
      </c>
      <c r="D146" t="s">
        <v>2259</v>
      </c>
      <c r="E146" s="100" t="s">
        <v>2260</v>
      </c>
      <c r="F146" t="str">
        <f t="shared" si="16"/>
        <v>o</v>
      </c>
      <c r="G146" s="120" t="b">
        <f t="shared" si="17"/>
        <v>1</v>
      </c>
      <c r="H146" t="s">
        <v>620</v>
      </c>
      <c r="I146" t="str">
        <f t="shared" si="19"/>
        <v>oranges</v>
      </c>
      <c r="J146">
        <f>VLOOKUP(B146,Visuels!B:C,2,0)</f>
        <v>8</v>
      </c>
      <c r="K146" t="e">
        <f>VLOOKUP(B146,Visuels!B:E,4,0)</f>
        <v>#N/A</v>
      </c>
      <c r="L146" s="29" t="e">
        <f t="shared" si="20"/>
        <v>#N/A</v>
      </c>
    </row>
    <row r="147" spans="1:12" x14ac:dyDescent="0.35">
      <c r="A147" s="10">
        <v>146</v>
      </c>
      <c r="B147" s="10" t="s">
        <v>2227</v>
      </c>
      <c r="C147" s="100" t="s">
        <v>2261</v>
      </c>
      <c r="D147" t="s">
        <v>2259</v>
      </c>
      <c r="E147" s="100" t="s">
        <v>2260</v>
      </c>
      <c r="F147" t="str">
        <f t="shared" si="16"/>
        <v>o</v>
      </c>
      <c r="G147" s="120" t="b">
        <f t="shared" si="17"/>
        <v>1</v>
      </c>
      <c r="H147" t="s">
        <v>2263</v>
      </c>
      <c r="I147" t="str">
        <f t="shared" si="19"/>
        <v>otaries</v>
      </c>
      <c r="J147">
        <f>VLOOKUP(B147,Visuels!B:C,2,0)</f>
        <v>8</v>
      </c>
      <c r="K147" t="e">
        <f>VLOOKUP(B147,Visuels!B:E,4,0)</f>
        <v>#N/A</v>
      </c>
      <c r="L147" s="29" t="e">
        <f t="shared" si="20"/>
        <v>#N/A</v>
      </c>
    </row>
    <row r="148" spans="1:12" x14ac:dyDescent="0.35">
      <c r="A148" s="10">
        <v>147</v>
      </c>
      <c r="B148" s="10" t="s">
        <v>2228</v>
      </c>
      <c r="C148" s="100" t="s">
        <v>2261</v>
      </c>
      <c r="D148" t="s">
        <v>2262</v>
      </c>
      <c r="E148" s="100" t="s">
        <v>2260</v>
      </c>
      <c r="F148" t="str">
        <f t="shared" si="16"/>
        <v>o</v>
      </c>
      <c r="G148" s="120" t="b">
        <f t="shared" si="17"/>
        <v>1</v>
      </c>
      <c r="H148" t="s">
        <v>2263</v>
      </c>
      <c r="I148" t="str">
        <f t="shared" si="19"/>
        <v>ours</v>
      </c>
      <c r="J148">
        <f>VLOOKUP(B148,Visuels!B:C,2,0)</f>
        <v>8</v>
      </c>
      <c r="K148" t="e">
        <f>VLOOKUP(B148,Visuels!B:E,4,0)</f>
        <v>#N/A</v>
      </c>
      <c r="L148" s="29" t="e">
        <f t="shared" si="20"/>
        <v>#N/A</v>
      </c>
    </row>
    <row r="149" spans="1:12" x14ac:dyDescent="0.35">
      <c r="A149" s="10">
        <v>148</v>
      </c>
      <c r="B149" s="10" t="s">
        <v>2210</v>
      </c>
      <c r="C149" s="100" t="s">
        <v>2261</v>
      </c>
      <c r="D149" t="s">
        <v>2262</v>
      </c>
      <c r="E149" s="100" t="s">
        <v>2260</v>
      </c>
      <c r="F149" t="str">
        <f t="shared" si="16"/>
        <v>o</v>
      </c>
      <c r="G149" s="120" t="b">
        <f t="shared" si="17"/>
        <v>1</v>
      </c>
      <c r="H149" t="s">
        <v>2263</v>
      </c>
      <c r="I149" t="str">
        <f t="shared" si="19"/>
        <v>ours polaires</v>
      </c>
      <c r="J149">
        <f>VLOOKUP(B149,Visuels!B:C,2,0)</f>
        <v>8</v>
      </c>
      <c r="K149" t="e">
        <f>VLOOKUP(B149,Visuels!B:E,4,0)</f>
        <v>#N/A</v>
      </c>
      <c r="L149" s="29" t="e">
        <f t="shared" si="20"/>
        <v>#N/A</v>
      </c>
    </row>
    <row r="150" spans="1:12" x14ac:dyDescent="0.35">
      <c r="A150" s="10">
        <v>149</v>
      </c>
      <c r="B150" s="10" t="s">
        <v>2211</v>
      </c>
      <c r="C150" s="100" t="s">
        <v>2261</v>
      </c>
      <c r="D150" t="s">
        <v>2262</v>
      </c>
      <c r="E150" s="100" t="s">
        <v>2260</v>
      </c>
      <c r="F150" t="str">
        <f t="shared" si="16"/>
        <v>o</v>
      </c>
      <c r="G150" s="120" t="b">
        <f t="shared" si="17"/>
        <v>1</v>
      </c>
      <c r="H150" t="s">
        <v>2263</v>
      </c>
      <c r="I150" t="str">
        <f t="shared" si="19"/>
        <v>oursons polaires</v>
      </c>
      <c r="J150">
        <f>VLOOKUP(B150,Visuels!B:C,2,0)</f>
        <v>8</v>
      </c>
      <c r="K150" t="e">
        <f>VLOOKUP(B150,Visuels!B:E,4,0)</f>
        <v>#N/A</v>
      </c>
      <c r="L150" s="29" t="e">
        <f t="shared" si="20"/>
        <v>#N/A</v>
      </c>
    </row>
    <row r="151" spans="1:12" hidden="1" x14ac:dyDescent="0.35">
      <c r="A151" s="10">
        <v>150</v>
      </c>
      <c r="B151" s="71" t="s">
        <v>2332</v>
      </c>
      <c r="C151" t="s">
        <v>2265</v>
      </c>
      <c r="D151" t="s">
        <v>2259</v>
      </c>
      <c r="F151" t="str">
        <f t="shared" si="16"/>
        <v>p</v>
      </c>
      <c r="G151" s="120" t="b">
        <f t="shared" si="17"/>
        <v>0</v>
      </c>
      <c r="I151" t="str">
        <f t="shared" si="19"/>
        <v>paires de gants</v>
      </c>
      <c r="J151" t="e">
        <f>VLOOKUP(B151,Visuels!B:C,2,0)</f>
        <v>#N/A</v>
      </c>
      <c r="K151" t="e">
        <f>VLOOKUP(B151,Visuels!B:E,4,0)</f>
        <v>#N/A</v>
      </c>
      <c r="L151" s="29" t="e">
        <f t="shared" ref="L151:L157" si="21">CONCATENATE("INSERT INTO `Elements` VALUES (",A151,", '", B151,"', '",C151,"', '",D151,"', '",E151,"', '",F151,"', ",IF(G151,"True","False"),", '",H151,"', '",I151,"', '",K151,"');")</f>
        <v>#N/A</v>
      </c>
    </row>
    <row r="152" spans="1:12" hidden="1" x14ac:dyDescent="0.35">
      <c r="A152" s="10">
        <v>151</v>
      </c>
      <c r="B152" s="10" t="s">
        <v>2333</v>
      </c>
      <c r="C152" s="100" t="s">
        <v>2265</v>
      </c>
      <c r="D152" t="s">
        <v>2259</v>
      </c>
      <c r="E152" s="100" t="s">
        <v>2260</v>
      </c>
      <c r="F152" t="str">
        <f t="shared" si="16"/>
        <v>p</v>
      </c>
      <c r="G152" s="120" t="b">
        <f t="shared" si="17"/>
        <v>0</v>
      </c>
      <c r="H152" t="s">
        <v>620</v>
      </c>
      <c r="I152" t="str">
        <f t="shared" si="19"/>
        <v>paires de jumelles</v>
      </c>
      <c r="J152" t="e">
        <f>VLOOKUP(B152,Visuels!B:C,2,0)</f>
        <v>#N/A</v>
      </c>
      <c r="K152" t="e">
        <f>VLOOKUP(B152,Visuels!B:E,4,0)</f>
        <v>#N/A</v>
      </c>
      <c r="L152" s="29" t="e">
        <f t="shared" si="21"/>
        <v>#N/A</v>
      </c>
    </row>
    <row r="153" spans="1:12" hidden="1" x14ac:dyDescent="0.35">
      <c r="A153" s="10">
        <v>152</v>
      </c>
      <c r="B153" s="71" t="s">
        <v>2334</v>
      </c>
      <c r="C153" t="s">
        <v>2265</v>
      </c>
      <c r="D153" t="s">
        <v>2259</v>
      </c>
      <c r="F153" t="str">
        <f t="shared" si="16"/>
        <v>p</v>
      </c>
      <c r="G153" s="120" t="b">
        <f t="shared" si="17"/>
        <v>0</v>
      </c>
      <c r="I153" t="str">
        <f t="shared" si="19"/>
        <v>paires de lunettes</v>
      </c>
      <c r="J153" t="e">
        <f>VLOOKUP(B153,Visuels!B:C,2,0)</f>
        <v>#N/A</v>
      </c>
      <c r="K153" t="e">
        <f>VLOOKUP(B153,Visuels!B:E,4,0)</f>
        <v>#N/A</v>
      </c>
      <c r="L153" s="29" t="e">
        <f t="shared" si="21"/>
        <v>#N/A</v>
      </c>
    </row>
    <row r="154" spans="1:12" hidden="1" x14ac:dyDescent="0.35">
      <c r="A154" s="10">
        <v>153</v>
      </c>
      <c r="B154" s="10" t="s">
        <v>2335</v>
      </c>
      <c r="C154" s="100" t="s">
        <v>2265</v>
      </c>
      <c r="D154" t="s">
        <v>2259</v>
      </c>
      <c r="E154" s="100" t="s">
        <v>2260</v>
      </c>
      <c r="F154" t="str">
        <f t="shared" si="16"/>
        <v>p</v>
      </c>
      <c r="G154" s="120" t="b">
        <f t="shared" si="17"/>
        <v>0</v>
      </c>
      <c r="H154" t="s">
        <v>620</v>
      </c>
      <c r="I154" t="str">
        <f t="shared" si="19"/>
        <v>paires de lunettes de soleil</v>
      </c>
      <c r="J154" t="e">
        <f>VLOOKUP(B154,Visuels!B:C,2,0)</f>
        <v>#N/A</v>
      </c>
      <c r="K154" t="e">
        <f>VLOOKUP(B154,Visuels!B:E,4,0)</f>
        <v>#N/A</v>
      </c>
      <c r="L154" s="29" t="e">
        <f t="shared" si="21"/>
        <v>#N/A</v>
      </c>
    </row>
    <row r="155" spans="1:12" hidden="1" x14ac:dyDescent="0.35">
      <c r="A155" s="10">
        <v>154</v>
      </c>
      <c r="B155" s="118" t="s">
        <v>2336</v>
      </c>
      <c r="C155" s="100" t="s">
        <v>2265</v>
      </c>
      <c r="D155" t="s">
        <v>2259</v>
      </c>
      <c r="E155" s="100" t="s">
        <v>2260</v>
      </c>
      <c r="F155" t="str">
        <f t="shared" si="16"/>
        <v>p</v>
      </c>
      <c r="G155" s="120" t="b">
        <f t="shared" si="17"/>
        <v>0</v>
      </c>
      <c r="H155" t="s">
        <v>620</v>
      </c>
      <c r="I155" t="str">
        <f t="shared" si="19"/>
        <v>paires de mouffles</v>
      </c>
      <c r="J155" t="e">
        <f>VLOOKUP(B155,Visuels!B:C,2,0)</f>
        <v>#N/A</v>
      </c>
      <c r="K155" t="e">
        <f>VLOOKUP(B155,Visuels!B:E,4,0)</f>
        <v>#N/A</v>
      </c>
      <c r="L155" s="29" t="e">
        <f t="shared" si="21"/>
        <v>#N/A</v>
      </c>
    </row>
    <row r="156" spans="1:12" hidden="1" x14ac:dyDescent="0.35">
      <c r="A156" s="10">
        <v>155</v>
      </c>
      <c r="B156" s="10" t="s">
        <v>2337</v>
      </c>
      <c r="C156" s="100" t="s">
        <v>2265</v>
      </c>
      <c r="D156" t="s">
        <v>2259</v>
      </c>
      <c r="E156" s="100" t="s">
        <v>2260</v>
      </c>
      <c r="F156" t="str">
        <f t="shared" si="16"/>
        <v>p</v>
      </c>
      <c r="G156" s="120" t="b">
        <f t="shared" si="17"/>
        <v>0</v>
      </c>
      <c r="H156" t="s">
        <v>620</v>
      </c>
      <c r="I156" t="str">
        <f t="shared" si="19"/>
        <v>paires de palmes</v>
      </c>
      <c r="J156" t="e">
        <f>VLOOKUP(B156,Visuels!B:C,2,0)</f>
        <v>#N/A</v>
      </c>
      <c r="K156" t="e">
        <f>VLOOKUP(B156,Visuels!B:E,4,0)</f>
        <v>#N/A</v>
      </c>
      <c r="L156" s="29" t="e">
        <f t="shared" si="21"/>
        <v>#N/A</v>
      </c>
    </row>
    <row r="157" spans="1:12" hidden="1" x14ac:dyDescent="0.35">
      <c r="A157" s="10">
        <v>156</v>
      </c>
      <c r="B157" s="10" t="s">
        <v>2338</v>
      </c>
      <c r="C157" s="100" t="s">
        <v>2265</v>
      </c>
      <c r="D157" t="s">
        <v>2259</v>
      </c>
      <c r="E157" s="100" t="s">
        <v>2260</v>
      </c>
      <c r="F157" t="str">
        <f t="shared" si="16"/>
        <v>p</v>
      </c>
      <c r="G157" s="120" t="b">
        <f t="shared" si="17"/>
        <v>0</v>
      </c>
      <c r="H157" t="s">
        <v>620</v>
      </c>
      <c r="I157" t="str">
        <f t="shared" si="19"/>
        <v>paires de tongs</v>
      </c>
      <c r="J157" t="e">
        <f>VLOOKUP(B157,Visuels!B:C,2,0)</f>
        <v>#N/A</v>
      </c>
      <c r="K157" t="e">
        <f>VLOOKUP(B157,Visuels!B:E,4,0)</f>
        <v>#N/A</v>
      </c>
      <c r="L157" s="29" t="e">
        <f t="shared" si="21"/>
        <v>#N/A</v>
      </c>
    </row>
    <row r="158" spans="1:12" x14ac:dyDescent="0.35">
      <c r="A158" s="10">
        <v>157</v>
      </c>
      <c r="B158" s="10" t="s">
        <v>2051</v>
      </c>
      <c r="C158" s="100" t="s">
        <v>2258</v>
      </c>
      <c r="D158" t="s">
        <v>2262</v>
      </c>
      <c r="E158" s="100" t="s">
        <v>2260</v>
      </c>
      <c r="F158" t="str">
        <f t="shared" si="16"/>
        <v>p</v>
      </c>
      <c r="G158" s="120" t="b">
        <f t="shared" si="17"/>
        <v>0</v>
      </c>
      <c r="H158" t="s">
        <v>620</v>
      </c>
      <c r="I158" t="str">
        <f t="shared" si="19"/>
        <v>palmiers</v>
      </c>
      <c r="J158">
        <f>VLOOKUP(B158,Visuels!B:C,2,0)</f>
        <v>2</v>
      </c>
      <c r="K158" t="e">
        <f>VLOOKUP(B158,Visuels!B:E,4,0)</f>
        <v>#N/A</v>
      </c>
      <c r="L158" s="29" t="e">
        <f t="shared" ref="L158:L170" si="22">CONCATENATE("INSERT INTO `Elements` VALUES (",A158,", '", SUBSTITUTE(B158,"'","''"),"', '",C158,"', '",D158,"', '",E158,"', '",F158,"', ",IF(G158,"True","False"),", '",H158,"', '",SUBSTITUTE(I158,"'","''"),"', '",K158,"');")</f>
        <v>#N/A</v>
      </c>
    </row>
    <row r="159" spans="1:12" x14ac:dyDescent="0.35">
      <c r="A159" s="10">
        <v>158</v>
      </c>
      <c r="B159" s="10" t="s">
        <v>2172</v>
      </c>
      <c r="C159" s="100" t="s">
        <v>2265</v>
      </c>
      <c r="D159" t="s">
        <v>2259</v>
      </c>
      <c r="E159" s="100" t="s">
        <v>2260</v>
      </c>
      <c r="F159" t="str">
        <f t="shared" si="16"/>
        <v>p</v>
      </c>
      <c r="G159" s="120" t="b">
        <f t="shared" si="17"/>
        <v>0</v>
      </c>
      <c r="H159" t="s">
        <v>620</v>
      </c>
      <c r="I159" t="str">
        <f t="shared" si="19"/>
        <v>pancartes</v>
      </c>
      <c r="J159">
        <f>VLOOKUP(B159,Visuels!B:C,2,0)</f>
        <v>6</v>
      </c>
      <c r="K159" t="e">
        <f>VLOOKUP(B159,Visuels!B:E,4,0)</f>
        <v>#N/A</v>
      </c>
      <c r="L159" s="29" t="e">
        <f t="shared" si="22"/>
        <v>#N/A</v>
      </c>
    </row>
    <row r="160" spans="1:12" x14ac:dyDescent="0.35">
      <c r="A160" s="10">
        <v>159</v>
      </c>
      <c r="B160" s="10" t="s">
        <v>2229</v>
      </c>
      <c r="C160" s="100" t="s">
        <v>2261</v>
      </c>
      <c r="D160" t="s">
        <v>2262</v>
      </c>
      <c r="E160" s="100" t="s">
        <v>2260</v>
      </c>
      <c r="F160" t="str">
        <f t="shared" si="16"/>
        <v>p</v>
      </c>
      <c r="G160" s="120" t="b">
        <f t="shared" si="17"/>
        <v>0</v>
      </c>
      <c r="H160" t="s">
        <v>2263</v>
      </c>
      <c r="I160" t="str">
        <f t="shared" si="19"/>
        <v>pandas</v>
      </c>
      <c r="J160">
        <f>VLOOKUP(B160,Visuels!B:C,2,0)</f>
        <v>8</v>
      </c>
      <c r="K160" t="e">
        <f>VLOOKUP(B160,Visuels!B:E,4,0)</f>
        <v>#N/A</v>
      </c>
      <c r="L160" s="29" t="e">
        <f t="shared" si="22"/>
        <v>#N/A</v>
      </c>
    </row>
    <row r="161" spans="1:12" x14ac:dyDescent="0.35">
      <c r="A161" s="10">
        <v>160</v>
      </c>
      <c r="B161" s="10" t="s">
        <v>2173</v>
      </c>
      <c r="C161" s="100" t="s">
        <v>2265</v>
      </c>
      <c r="D161" t="s">
        <v>2262</v>
      </c>
      <c r="E161" s="100" t="s">
        <v>2260</v>
      </c>
      <c r="F161" t="str">
        <f t="shared" si="16"/>
        <v>p</v>
      </c>
      <c r="G161" s="120" t="b">
        <f t="shared" si="17"/>
        <v>0</v>
      </c>
      <c r="H161" t="s">
        <v>620</v>
      </c>
      <c r="I161" t="str">
        <f t="shared" si="19"/>
        <v>paniers de pique-nique</v>
      </c>
      <c r="J161">
        <f>VLOOKUP(B161,Visuels!B:C,2,0)</f>
        <v>6</v>
      </c>
      <c r="K161" t="e">
        <f>VLOOKUP(B161,Visuels!B:E,4,0)</f>
        <v>#N/A</v>
      </c>
      <c r="L161" s="29" t="e">
        <f t="shared" si="22"/>
        <v>#N/A</v>
      </c>
    </row>
    <row r="162" spans="1:12" x14ac:dyDescent="0.35">
      <c r="A162" s="10">
        <v>161</v>
      </c>
      <c r="B162" s="10" t="s">
        <v>2230</v>
      </c>
      <c r="C162" s="100" t="s">
        <v>2261</v>
      </c>
      <c r="D162" t="s">
        <v>2259</v>
      </c>
      <c r="E162" s="100" t="s">
        <v>2260</v>
      </c>
      <c r="F162" t="str">
        <f t="shared" si="16"/>
        <v>p</v>
      </c>
      <c r="G162" s="120" t="b">
        <f t="shared" si="17"/>
        <v>0</v>
      </c>
      <c r="H162" t="s">
        <v>2263</v>
      </c>
      <c r="I162" t="str">
        <f t="shared" si="19"/>
        <v>panthères</v>
      </c>
      <c r="J162">
        <f>VLOOKUP(B162,Visuels!B:C,2,0)</f>
        <v>8</v>
      </c>
      <c r="K162" t="e">
        <f>VLOOKUP(B162,Visuels!B:E,4,0)</f>
        <v>#N/A</v>
      </c>
      <c r="L162" s="29" t="e">
        <f t="shared" si="22"/>
        <v>#N/A</v>
      </c>
    </row>
    <row r="163" spans="1:12" x14ac:dyDescent="0.35">
      <c r="A163" s="10">
        <v>162</v>
      </c>
      <c r="B163" s="10" t="s">
        <v>2035</v>
      </c>
      <c r="C163" s="100" t="s">
        <v>2261</v>
      </c>
      <c r="D163" t="s">
        <v>2262</v>
      </c>
      <c r="E163" s="100" t="s">
        <v>2260</v>
      </c>
      <c r="F163" t="str">
        <f t="shared" si="16"/>
        <v>p</v>
      </c>
      <c r="G163" s="120" t="b">
        <f t="shared" si="17"/>
        <v>0</v>
      </c>
      <c r="H163" t="s">
        <v>2263</v>
      </c>
      <c r="I163" t="str">
        <f t="shared" si="19"/>
        <v>parasaurolophus</v>
      </c>
      <c r="J163">
        <f>VLOOKUP(B163,Visuels!B:C,2,0)</f>
        <v>2</v>
      </c>
      <c r="K163" t="e">
        <f>VLOOKUP(B163,Visuels!B:E,4,0)</f>
        <v>#N/A</v>
      </c>
      <c r="L163" s="29" t="e">
        <f t="shared" si="22"/>
        <v>#N/A</v>
      </c>
    </row>
    <row r="164" spans="1:12" x14ac:dyDescent="0.35">
      <c r="A164" s="10">
        <v>163</v>
      </c>
      <c r="B164" s="10" t="s">
        <v>2174</v>
      </c>
      <c r="C164" s="100" t="s">
        <v>2265</v>
      </c>
      <c r="D164" t="s">
        <v>2262</v>
      </c>
      <c r="E164" s="100" t="s">
        <v>2260</v>
      </c>
      <c r="F164" t="str">
        <f t="shared" si="16"/>
        <v>p</v>
      </c>
      <c r="G164" s="120" t="b">
        <f t="shared" si="17"/>
        <v>0</v>
      </c>
      <c r="H164" t="s">
        <v>620</v>
      </c>
      <c r="I164" t="str">
        <f t="shared" si="19"/>
        <v>parasols</v>
      </c>
      <c r="J164">
        <f>VLOOKUP(B164,Visuels!B:C,2,0)</f>
        <v>6</v>
      </c>
      <c r="K164" t="e">
        <f>VLOOKUP(B164,Visuels!B:E,4,0)</f>
        <v>#N/A</v>
      </c>
      <c r="L164" s="29" t="e">
        <f t="shared" si="22"/>
        <v>#N/A</v>
      </c>
    </row>
    <row r="165" spans="1:12" x14ac:dyDescent="0.35">
      <c r="A165" s="10">
        <v>164</v>
      </c>
      <c r="B165" s="10" t="s">
        <v>2231</v>
      </c>
      <c r="C165" s="100" t="s">
        <v>2261</v>
      </c>
      <c r="D165" t="s">
        <v>2262</v>
      </c>
      <c r="E165" s="100" t="s">
        <v>2260</v>
      </c>
      <c r="F165" t="str">
        <f t="shared" si="16"/>
        <v>p</v>
      </c>
      <c r="G165" s="120" t="b">
        <f t="shared" si="17"/>
        <v>0</v>
      </c>
      <c r="H165" t="s">
        <v>2263</v>
      </c>
      <c r="I165" t="str">
        <f t="shared" si="19"/>
        <v>paresseux</v>
      </c>
      <c r="J165">
        <f>VLOOKUP(B165,Visuels!B:C,2,0)</f>
        <v>8</v>
      </c>
      <c r="K165" t="e">
        <f>VLOOKUP(B165,Visuels!B:E,4,0)</f>
        <v>#N/A</v>
      </c>
      <c r="L165" s="29" t="e">
        <f t="shared" si="22"/>
        <v>#N/A</v>
      </c>
    </row>
    <row r="166" spans="1:12" x14ac:dyDescent="0.35">
      <c r="A166" s="10">
        <v>165</v>
      </c>
      <c r="B166" s="10" t="s">
        <v>2194</v>
      </c>
      <c r="C166" s="100" t="s">
        <v>2264</v>
      </c>
      <c r="D166" t="s">
        <v>2259</v>
      </c>
      <c r="E166" s="100" t="s">
        <v>2260</v>
      </c>
      <c r="F166" t="str">
        <f t="shared" si="16"/>
        <v>p</v>
      </c>
      <c r="G166" s="120" t="b">
        <f t="shared" si="17"/>
        <v>0</v>
      </c>
      <c r="H166" t="s">
        <v>620</v>
      </c>
      <c r="I166" t="str">
        <f t="shared" si="19"/>
        <v>pastèques</v>
      </c>
      <c r="J166">
        <f>VLOOKUP(B166,Visuels!B:C,2,0)</f>
        <v>6</v>
      </c>
      <c r="K166" t="e">
        <f>VLOOKUP(B166,Visuels!B:E,4,0)</f>
        <v>#N/A</v>
      </c>
      <c r="L166" s="29" t="e">
        <f t="shared" si="22"/>
        <v>#N/A</v>
      </c>
    </row>
    <row r="167" spans="1:12" x14ac:dyDescent="0.35">
      <c r="A167" s="10">
        <v>166</v>
      </c>
      <c r="B167" s="10" t="s">
        <v>2175</v>
      </c>
      <c r="C167" s="100" t="s">
        <v>2265</v>
      </c>
      <c r="D167" t="s">
        <v>2259</v>
      </c>
      <c r="E167" s="100" t="s">
        <v>2260</v>
      </c>
      <c r="F167" t="str">
        <f t="shared" si="16"/>
        <v>p</v>
      </c>
      <c r="G167" s="120" t="b">
        <f t="shared" si="17"/>
        <v>0</v>
      </c>
      <c r="H167" t="s">
        <v>620</v>
      </c>
      <c r="I167" t="str">
        <f t="shared" si="19"/>
        <v>pelles</v>
      </c>
      <c r="J167">
        <f>VLOOKUP(B167,Visuels!B:C,2,0)</f>
        <v>6</v>
      </c>
      <c r="K167" t="e">
        <f>VLOOKUP(B167,Visuels!B:E,4,0)</f>
        <v>#N/A</v>
      </c>
      <c r="L167" s="29" t="e">
        <f t="shared" si="22"/>
        <v>#N/A</v>
      </c>
    </row>
    <row r="168" spans="1:12" x14ac:dyDescent="0.35">
      <c r="A168" s="10">
        <v>167</v>
      </c>
      <c r="B168" s="10" t="s">
        <v>2232</v>
      </c>
      <c r="C168" s="100" t="s">
        <v>2261</v>
      </c>
      <c r="D168" t="s">
        <v>2262</v>
      </c>
      <c r="E168" s="100" t="s">
        <v>2260</v>
      </c>
      <c r="F168" t="str">
        <f t="shared" si="16"/>
        <v>p</v>
      </c>
      <c r="G168" s="120" t="b">
        <f t="shared" si="17"/>
        <v>0</v>
      </c>
      <c r="H168" t="s">
        <v>2263</v>
      </c>
      <c r="I168" t="str">
        <f t="shared" si="19"/>
        <v>perroquets</v>
      </c>
      <c r="J168">
        <f>VLOOKUP(B168,Visuels!B:C,2,0)</f>
        <v>8</v>
      </c>
      <c r="K168" t="e">
        <f>VLOOKUP(B168,Visuels!B:E,4,0)</f>
        <v>#N/A</v>
      </c>
      <c r="L168" s="29" t="e">
        <f t="shared" si="22"/>
        <v>#N/A</v>
      </c>
    </row>
    <row r="169" spans="1:12" x14ac:dyDescent="0.35">
      <c r="A169" s="10">
        <v>168</v>
      </c>
      <c r="B169" s="10" t="s">
        <v>2176</v>
      </c>
      <c r="C169" s="100" t="s">
        <v>2265</v>
      </c>
      <c r="D169" t="s">
        <v>2262</v>
      </c>
      <c r="E169" s="100" t="s">
        <v>2260</v>
      </c>
      <c r="F169" t="str">
        <f t="shared" si="16"/>
        <v>p</v>
      </c>
      <c r="G169" s="120" t="b">
        <f t="shared" si="17"/>
        <v>0</v>
      </c>
      <c r="H169" t="s">
        <v>620</v>
      </c>
      <c r="I169" t="str">
        <f t="shared" si="19"/>
        <v>phares</v>
      </c>
      <c r="J169">
        <f>VLOOKUP(B169,Visuels!B:C,2,0)</f>
        <v>6</v>
      </c>
      <c r="K169" t="e">
        <f>VLOOKUP(B169,Visuels!B:E,4,0)</f>
        <v>#N/A</v>
      </c>
      <c r="L169" s="29" t="e">
        <f t="shared" si="22"/>
        <v>#N/A</v>
      </c>
    </row>
    <row r="170" spans="1:12" x14ac:dyDescent="0.35">
      <c r="A170" s="10">
        <v>169</v>
      </c>
      <c r="B170" s="118" t="s">
        <v>2212</v>
      </c>
      <c r="C170" s="100" t="s">
        <v>2261</v>
      </c>
      <c r="D170" t="s">
        <v>2262</v>
      </c>
      <c r="E170" s="100" t="s">
        <v>2260</v>
      </c>
      <c r="F170" t="str">
        <f t="shared" si="16"/>
        <v>p</v>
      </c>
      <c r="G170" s="120" t="b">
        <f t="shared" si="17"/>
        <v>0</v>
      </c>
      <c r="H170" t="s">
        <v>2263</v>
      </c>
      <c r="I170" t="str">
        <f t="shared" si="19"/>
        <v>phoques</v>
      </c>
      <c r="J170">
        <f>VLOOKUP(B170,Visuels!B:C,2,0)</f>
        <v>8</v>
      </c>
      <c r="K170" t="e">
        <f>VLOOKUP(B170,Visuels!B:E,4,0)</f>
        <v>#N/A</v>
      </c>
      <c r="L170" s="29" t="e">
        <f t="shared" si="22"/>
        <v>#N/A</v>
      </c>
    </row>
    <row r="171" spans="1:12" hidden="1" x14ac:dyDescent="0.35">
      <c r="A171" s="10">
        <v>170</v>
      </c>
      <c r="B171" s="71" t="s">
        <v>2339</v>
      </c>
      <c r="C171" t="s">
        <v>2265</v>
      </c>
      <c r="D171" t="s">
        <v>2259</v>
      </c>
      <c r="F171" t="str">
        <f t="shared" si="16"/>
        <v>p</v>
      </c>
      <c r="G171" s="120" t="b">
        <f t="shared" si="17"/>
        <v>0</v>
      </c>
      <c r="I171" t="str">
        <f t="shared" si="19"/>
        <v>pièces de monnaie</v>
      </c>
      <c r="J171" t="e">
        <f>VLOOKUP(B171,Visuels!B:C,2,0)</f>
        <v>#N/A</v>
      </c>
      <c r="K171" t="e">
        <f>VLOOKUP(B171,Visuels!B:E,4,0)</f>
        <v>#N/A</v>
      </c>
      <c r="L171" s="29" t="e">
        <f>CONCATENATE("INSERT INTO `Elements` VALUES (",A171,", '", B171,"', '",C171,"', '",D171,"', '",E171,"', '",F171,"', ",IF(G171,"True","False"),", '",H171,"', '",I171,"', '",K171,"');")</f>
        <v>#N/A</v>
      </c>
    </row>
    <row r="172" spans="1:12" x14ac:dyDescent="0.35">
      <c r="A172" s="10">
        <v>171</v>
      </c>
      <c r="B172" s="10" t="s">
        <v>2127</v>
      </c>
      <c r="C172" s="100" t="s">
        <v>2261</v>
      </c>
      <c r="D172" t="s">
        <v>2259</v>
      </c>
      <c r="E172" s="100" t="s">
        <v>2260</v>
      </c>
      <c r="F172" t="str">
        <f t="shared" si="16"/>
        <v>p</v>
      </c>
      <c r="G172" s="120" t="b">
        <f t="shared" si="17"/>
        <v>0</v>
      </c>
      <c r="H172" t="s">
        <v>2263</v>
      </c>
      <c r="I172" t="str">
        <f t="shared" si="19"/>
        <v>pieuvres</v>
      </c>
      <c r="J172">
        <f>VLOOKUP(B172,Visuels!B:C,2,0)</f>
        <v>6</v>
      </c>
      <c r="K172" t="e">
        <f>VLOOKUP(B172,Visuels!B:E,4,0)</f>
        <v>#N/A</v>
      </c>
      <c r="L172" s="29" t="e">
        <f t="shared" ref="L172:L199" si="23">CONCATENATE("INSERT INTO `Elements` VALUES (",A172,", '", SUBSTITUTE(B172,"'","''"),"', '",C172,"', '",D172,"', '",E172,"', '",F172,"', ",IF(G172,"True","False"),", '",H172,"', '",SUBSTITUTE(I172,"'","''"),"', '",K172,"');")</f>
        <v>#N/A</v>
      </c>
    </row>
    <row r="173" spans="1:12" x14ac:dyDescent="0.35">
      <c r="A173" s="10">
        <v>172</v>
      </c>
      <c r="B173" s="10" t="s">
        <v>2177</v>
      </c>
      <c r="C173" s="100" t="s">
        <v>2265</v>
      </c>
      <c r="D173" t="s">
        <v>2259</v>
      </c>
      <c r="E173" s="100" t="s">
        <v>2260</v>
      </c>
      <c r="F173" t="str">
        <f t="shared" si="16"/>
        <v>p</v>
      </c>
      <c r="G173" s="120" t="b">
        <f t="shared" si="17"/>
        <v>0</v>
      </c>
      <c r="H173" t="s">
        <v>620</v>
      </c>
      <c r="I173" t="str">
        <f t="shared" si="19"/>
        <v>planches de surf</v>
      </c>
      <c r="J173">
        <f>VLOOKUP(B173,Visuels!B:C,2,0)</f>
        <v>6</v>
      </c>
      <c r="K173" t="e">
        <f>VLOOKUP(B173,Visuels!B:E,4,0)</f>
        <v>#N/A</v>
      </c>
      <c r="L173" s="29" t="e">
        <f t="shared" si="23"/>
        <v>#N/A</v>
      </c>
    </row>
    <row r="174" spans="1:12" x14ac:dyDescent="0.35">
      <c r="A174" s="10">
        <v>173</v>
      </c>
      <c r="B174" s="10" t="s">
        <v>2052</v>
      </c>
      <c r="C174" s="100" t="s">
        <v>2258</v>
      </c>
      <c r="D174" t="s">
        <v>2259</v>
      </c>
      <c r="E174" s="100" t="s">
        <v>2260</v>
      </c>
      <c r="F174" t="str">
        <f t="shared" si="16"/>
        <v>p</v>
      </c>
      <c r="G174" s="120" t="b">
        <f t="shared" si="17"/>
        <v>0</v>
      </c>
      <c r="H174" t="s">
        <v>620</v>
      </c>
      <c r="I174" t="str">
        <f t="shared" ref="I174:I205" si="24">IF(E174="pluriel",        B174,        IF(ISERR(SEARCH(" ",B174)),             IF(OR(MID(B174,LEN(B174),1)="s",MID(B174,LEN(B174),1)="x"),                 B174,                 IF(MID(B174,LEN(B174)-2,3)="eau",                     CONCATENATE(B174,"x"),                     CONCATENATE(B174,"s"))),             IF(ISERR(SEARCH(" ",B174,SEARCH(" ",B174,1)+1)),                 CONCATENATE(                     MID(B174,1,SEARCH(" ",B174,1)-1),                     IF(OR(MID(B174,SEARCH(" ",B174,1)-1,1)="s",MID(B174,SEARCH(" ",B174,1)-1,1)="x"),"","s"),                     MID(B174, SEARCH(" ",B174,1),LEN(B174)),                             IF(OR(MID(B174,LEN(B174),1)="s",MID(B174,LEN(B174),1)="x"),"","s")                     ),                 CONCATENATE(                     MID(B174,1,SEARCH(" ",B174,1)-1),                     IF(OR(MID(B174,SEARCH(" ",B174,1)-1,1)="s",MID(B174,SEARCH(" ",B174,1)-1,1)="x"),"","s"),                     MID(B174, SEARCH(" ",B174,1),LEN(B174)))             )        ) )</f>
        <v>plantes</v>
      </c>
      <c r="J174">
        <f>VLOOKUP(B174,Visuels!B:C,2,0)</f>
        <v>2</v>
      </c>
      <c r="K174" t="e">
        <f>VLOOKUP(B174,Visuels!B:E,4,0)</f>
        <v>#N/A</v>
      </c>
      <c r="L174" s="29" t="e">
        <f t="shared" si="23"/>
        <v>#N/A</v>
      </c>
    </row>
    <row r="175" spans="1:12" x14ac:dyDescent="0.35">
      <c r="A175" s="10">
        <v>174</v>
      </c>
      <c r="B175" s="10" t="s">
        <v>2128</v>
      </c>
      <c r="C175" s="100" t="s">
        <v>2261</v>
      </c>
      <c r="D175" t="s">
        <v>2262</v>
      </c>
      <c r="E175" s="100" t="s">
        <v>2260</v>
      </c>
      <c r="F175" t="str">
        <f t="shared" si="16"/>
        <v>p</v>
      </c>
      <c r="G175" s="120" t="b">
        <f t="shared" si="17"/>
        <v>0</v>
      </c>
      <c r="H175" t="s">
        <v>2263</v>
      </c>
      <c r="I175" t="str">
        <f t="shared" si="24"/>
        <v>poissons</v>
      </c>
      <c r="J175">
        <f>VLOOKUP(B175,Visuels!B:C,2,0)</f>
        <v>6</v>
      </c>
      <c r="K175" t="e">
        <f>VLOOKUP(B175,Visuels!B:E,4,0)</f>
        <v>#N/A</v>
      </c>
      <c r="L175" s="29" t="e">
        <f t="shared" si="23"/>
        <v>#N/A</v>
      </c>
    </row>
    <row r="176" spans="1:12" x14ac:dyDescent="0.35">
      <c r="A176" s="10">
        <v>175</v>
      </c>
      <c r="B176" s="10" t="s">
        <v>2115</v>
      </c>
      <c r="C176" s="100" t="s">
        <v>2264</v>
      </c>
      <c r="D176" t="s">
        <v>2259</v>
      </c>
      <c r="E176" s="100" t="s">
        <v>2260</v>
      </c>
      <c r="F176" t="str">
        <f t="shared" si="16"/>
        <v>p</v>
      </c>
      <c r="G176" s="120" t="b">
        <f t="shared" si="17"/>
        <v>0</v>
      </c>
      <c r="H176" t="s">
        <v>620</v>
      </c>
      <c r="I176" t="str">
        <f t="shared" si="24"/>
        <v>pommes d'amours</v>
      </c>
      <c r="J176">
        <f>VLOOKUP(B176,Visuels!B:C,2,0)</f>
        <v>5</v>
      </c>
      <c r="K176" t="e">
        <f>VLOOKUP(B176,Visuels!B:E,4,0)</f>
        <v>#N/A</v>
      </c>
      <c r="L176" s="29" t="e">
        <f t="shared" si="23"/>
        <v>#N/A</v>
      </c>
    </row>
    <row r="177" spans="1:12" x14ac:dyDescent="0.35">
      <c r="A177" s="10">
        <v>176</v>
      </c>
      <c r="B177" s="10" t="s">
        <v>2249</v>
      </c>
      <c r="C177" s="100" t="s">
        <v>2264</v>
      </c>
      <c r="D177" t="s">
        <v>2259</v>
      </c>
      <c r="E177" s="100" t="s">
        <v>2260</v>
      </c>
      <c r="F177" t="str">
        <f t="shared" si="16"/>
        <v>p</v>
      </c>
      <c r="G177" s="120" t="b">
        <f t="shared" si="17"/>
        <v>0</v>
      </c>
      <c r="H177" t="s">
        <v>620</v>
      </c>
      <c r="I177" t="str">
        <f t="shared" si="24"/>
        <v>pommes rouges</v>
      </c>
      <c r="J177">
        <f>VLOOKUP(B177,Visuels!B:C,2,0)</f>
        <v>8</v>
      </c>
      <c r="K177" t="e">
        <f>VLOOKUP(B177,Visuels!B:E,4,0)</f>
        <v>#N/A</v>
      </c>
      <c r="L177" s="29" t="e">
        <f t="shared" si="23"/>
        <v>#N/A</v>
      </c>
    </row>
    <row r="178" spans="1:12" x14ac:dyDescent="0.35">
      <c r="A178" s="10">
        <v>177</v>
      </c>
      <c r="B178" s="10" t="s">
        <v>2250</v>
      </c>
      <c r="C178" s="100" t="s">
        <v>2264</v>
      </c>
      <c r="D178" t="s">
        <v>2259</v>
      </c>
      <c r="E178" s="100" t="s">
        <v>2260</v>
      </c>
      <c r="F178" t="str">
        <f t="shared" si="16"/>
        <v>p</v>
      </c>
      <c r="G178" s="120" t="b">
        <f t="shared" si="17"/>
        <v>0</v>
      </c>
      <c r="H178" t="s">
        <v>620</v>
      </c>
      <c r="I178" t="str">
        <f t="shared" si="24"/>
        <v>pommes vertes</v>
      </c>
      <c r="J178">
        <f>VLOOKUP(B178,Visuels!B:C,2,0)</f>
        <v>8</v>
      </c>
      <c r="K178" t="e">
        <f>VLOOKUP(B178,Visuels!B:E,4,0)</f>
        <v>#N/A</v>
      </c>
      <c r="L178" s="29" t="e">
        <f t="shared" si="23"/>
        <v>#N/A</v>
      </c>
    </row>
    <row r="179" spans="1:12" x14ac:dyDescent="0.35">
      <c r="A179" s="10">
        <v>178</v>
      </c>
      <c r="B179" s="10" t="s">
        <v>2178</v>
      </c>
      <c r="C179" s="100" t="s">
        <v>2265</v>
      </c>
      <c r="D179" t="s">
        <v>2262</v>
      </c>
      <c r="E179" s="100" t="s">
        <v>2260</v>
      </c>
      <c r="F179" t="str">
        <f t="shared" si="16"/>
        <v>p</v>
      </c>
      <c r="G179" s="120" t="b">
        <f t="shared" si="17"/>
        <v>0</v>
      </c>
      <c r="H179" t="s">
        <v>620</v>
      </c>
      <c r="I179" t="str">
        <f t="shared" si="24"/>
        <v>pontons</v>
      </c>
      <c r="J179">
        <f>VLOOKUP(B179,Visuels!B:C,2,0)</f>
        <v>6</v>
      </c>
      <c r="K179" t="e">
        <f>VLOOKUP(B179,Visuels!B:E,4,0)</f>
        <v>#N/A</v>
      </c>
      <c r="L179" s="29" t="e">
        <f t="shared" si="23"/>
        <v>#N/A</v>
      </c>
    </row>
    <row r="180" spans="1:12" x14ac:dyDescent="0.35">
      <c r="A180" s="10">
        <v>179</v>
      </c>
      <c r="B180" s="10" t="s">
        <v>2179</v>
      </c>
      <c r="C180" s="100" t="s">
        <v>2265</v>
      </c>
      <c r="D180" t="s">
        <v>2262</v>
      </c>
      <c r="E180" s="100" t="s">
        <v>621</v>
      </c>
      <c r="F180" t="str">
        <f t="shared" si="16"/>
        <v>p</v>
      </c>
      <c r="G180" s="120" t="b">
        <f t="shared" si="17"/>
        <v>0</v>
      </c>
      <c r="H180" t="s">
        <v>620</v>
      </c>
      <c r="I180" t="str">
        <f t="shared" si="24"/>
        <v>poteaux en bois</v>
      </c>
      <c r="J180">
        <f>VLOOKUP(B180,Visuels!B:C,2,0)</f>
        <v>6</v>
      </c>
      <c r="K180" t="e">
        <f>VLOOKUP(B180,Visuels!B:E,4,0)</f>
        <v>#N/A</v>
      </c>
      <c r="L180" s="29" t="e">
        <f t="shared" si="23"/>
        <v>#N/A</v>
      </c>
    </row>
    <row r="181" spans="1:12" x14ac:dyDescent="0.35">
      <c r="A181" s="10">
        <v>180</v>
      </c>
      <c r="B181" s="10" t="s">
        <v>2242</v>
      </c>
      <c r="C181" s="100" t="s">
        <v>2265</v>
      </c>
      <c r="D181" t="s">
        <v>2259</v>
      </c>
      <c r="E181" s="100" t="s">
        <v>2260</v>
      </c>
      <c r="F181" t="str">
        <f t="shared" si="16"/>
        <v>p</v>
      </c>
      <c r="G181" s="120" t="b">
        <f t="shared" si="17"/>
        <v>0</v>
      </c>
      <c r="H181" t="s">
        <v>620</v>
      </c>
      <c r="I181" t="str">
        <f t="shared" si="24"/>
        <v>poubelles</v>
      </c>
      <c r="J181">
        <f>VLOOKUP(B181,Visuels!B:C,2,0)</f>
        <v>8</v>
      </c>
      <c r="K181" t="e">
        <f>VLOOKUP(B181,Visuels!B:E,4,0)</f>
        <v>#N/A</v>
      </c>
      <c r="L181" s="29" t="e">
        <f t="shared" si="23"/>
        <v>#N/A</v>
      </c>
    </row>
    <row r="182" spans="1:12" x14ac:dyDescent="0.35">
      <c r="A182" s="10">
        <v>181</v>
      </c>
      <c r="B182" s="10" t="s">
        <v>2036</v>
      </c>
      <c r="C182" s="100" t="s">
        <v>2261</v>
      </c>
      <c r="D182" t="s">
        <v>2262</v>
      </c>
      <c r="E182" s="100" t="s">
        <v>2260</v>
      </c>
      <c r="F182" t="str">
        <f t="shared" si="16"/>
        <v>p</v>
      </c>
      <c r="G182" s="120" t="b">
        <f t="shared" si="17"/>
        <v>0</v>
      </c>
      <c r="H182" t="s">
        <v>2263</v>
      </c>
      <c r="I182" t="str">
        <f t="shared" si="24"/>
        <v>pterodactyles</v>
      </c>
      <c r="J182">
        <f>VLOOKUP(B182,Visuels!B:C,2,0)</f>
        <v>2</v>
      </c>
      <c r="K182" t="e">
        <f>VLOOKUP(B182,Visuels!B:E,4,0)</f>
        <v>#N/A</v>
      </c>
      <c r="L182" s="29" t="e">
        <f t="shared" si="23"/>
        <v>#N/A</v>
      </c>
    </row>
    <row r="183" spans="1:12" x14ac:dyDescent="0.35">
      <c r="A183" s="10">
        <v>182</v>
      </c>
      <c r="B183" s="121" t="s">
        <v>2037</v>
      </c>
      <c r="C183" s="100" t="s">
        <v>2261</v>
      </c>
      <c r="D183" t="s">
        <v>2262</v>
      </c>
      <c r="E183" s="100" t="s">
        <v>2260</v>
      </c>
      <c r="F183" t="str">
        <f t="shared" si="16"/>
        <v>q</v>
      </c>
      <c r="G183" s="120" t="b">
        <f t="shared" si="17"/>
        <v>0</v>
      </c>
      <c r="H183" t="s">
        <v>2263</v>
      </c>
      <c r="I183" t="str">
        <f t="shared" si="24"/>
        <v>quetzalcoatlus</v>
      </c>
      <c r="J183">
        <f>VLOOKUP(B183,Visuels!B:C,2,0)</f>
        <v>2</v>
      </c>
      <c r="K183" t="e">
        <f>VLOOKUP(B183,Visuels!B:E,4,0)</f>
        <v>#N/A</v>
      </c>
      <c r="L183" s="29" t="e">
        <f t="shared" si="23"/>
        <v>#N/A</v>
      </c>
    </row>
    <row r="184" spans="1:12" x14ac:dyDescent="0.35">
      <c r="A184" s="10">
        <v>183</v>
      </c>
      <c r="B184" s="121" t="s">
        <v>2233</v>
      </c>
      <c r="C184" s="100" t="s">
        <v>2261</v>
      </c>
      <c r="D184" t="s">
        <v>2262</v>
      </c>
      <c r="E184" s="100" t="s">
        <v>2260</v>
      </c>
      <c r="F184" t="str">
        <f t="shared" si="16"/>
        <v>q</v>
      </c>
      <c r="G184" s="120" t="b">
        <f t="shared" si="17"/>
        <v>0</v>
      </c>
      <c r="H184" t="s">
        <v>2263</v>
      </c>
      <c r="I184" t="str">
        <f t="shared" si="24"/>
        <v>quokkas</v>
      </c>
      <c r="J184">
        <f>VLOOKUP(B184,Visuels!B:C,2,0)</f>
        <v>8</v>
      </c>
      <c r="K184" t="e">
        <f>VLOOKUP(B184,Visuels!B:E,4,0)</f>
        <v>#N/A</v>
      </c>
      <c r="L184" s="29" t="e">
        <f t="shared" si="23"/>
        <v>#N/A</v>
      </c>
    </row>
    <row r="185" spans="1:12" x14ac:dyDescent="0.35">
      <c r="A185" s="10">
        <v>184</v>
      </c>
      <c r="B185" s="121" t="s">
        <v>2129</v>
      </c>
      <c r="C185" s="100" t="s">
        <v>2261</v>
      </c>
      <c r="D185" t="s">
        <v>2259</v>
      </c>
      <c r="E185" s="100" t="s">
        <v>2260</v>
      </c>
      <c r="F185" t="str">
        <f t="shared" si="16"/>
        <v>r</v>
      </c>
      <c r="G185" s="120" t="b">
        <f t="shared" si="17"/>
        <v>0</v>
      </c>
      <c r="H185" t="s">
        <v>2263</v>
      </c>
      <c r="I185" t="str">
        <f t="shared" si="24"/>
        <v>raies mantas</v>
      </c>
      <c r="J185">
        <f>VLOOKUP(B185,Visuels!B:C,2,0)</f>
        <v>6</v>
      </c>
      <c r="K185" t="e">
        <f>VLOOKUP(B185,Visuels!B:E,4,0)</f>
        <v>#N/A</v>
      </c>
      <c r="L185" s="29" t="e">
        <f t="shared" si="23"/>
        <v>#N/A</v>
      </c>
    </row>
    <row r="186" spans="1:12" x14ac:dyDescent="0.35">
      <c r="A186" s="10">
        <v>185</v>
      </c>
      <c r="B186" s="121" t="s">
        <v>2180</v>
      </c>
      <c r="C186" s="100" t="s">
        <v>2265</v>
      </c>
      <c r="D186" t="s">
        <v>2262</v>
      </c>
      <c r="E186" s="100" t="s">
        <v>2260</v>
      </c>
      <c r="F186" t="str">
        <f t="shared" si="16"/>
        <v>r</v>
      </c>
      <c r="G186" s="120" t="b">
        <f t="shared" si="17"/>
        <v>0</v>
      </c>
      <c r="H186" t="s">
        <v>620</v>
      </c>
      <c r="I186" t="str">
        <f t="shared" si="24"/>
        <v>rateaux</v>
      </c>
      <c r="J186">
        <f>VLOOKUP(B186,Visuels!B:C,2,0)</f>
        <v>6</v>
      </c>
      <c r="K186" t="e">
        <f>VLOOKUP(B186,Visuels!B:E,4,0)</f>
        <v>#N/A</v>
      </c>
      <c r="L186" s="29" t="e">
        <f t="shared" si="23"/>
        <v>#N/A</v>
      </c>
    </row>
    <row r="187" spans="1:12" x14ac:dyDescent="0.35">
      <c r="A187" s="10">
        <v>186</v>
      </c>
      <c r="B187" s="121" t="s">
        <v>2213</v>
      </c>
      <c r="C187" s="100" t="s">
        <v>2261</v>
      </c>
      <c r="D187" t="s">
        <v>2262</v>
      </c>
      <c r="E187" s="100" t="s">
        <v>2260</v>
      </c>
      <c r="F187" t="str">
        <f t="shared" si="16"/>
        <v>r</v>
      </c>
      <c r="G187" s="120" t="b">
        <f t="shared" si="17"/>
        <v>0</v>
      </c>
      <c r="H187" t="s">
        <v>2263</v>
      </c>
      <c r="I187" t="str">
        <f t="shared" si="24"/>
        <v>renards polaires</v>
      </c>
      <c r="J187">
        <f>VLOOKUP(B187,Visuels!B:C,2,0)</f>
        <v>7</v>
      </c>
      <c r="K187" t="e">
        <f>VLOOKUP(B187,Visuels!B:E,4,0)</f>
        <v>#N/A</v>
      </c>
      <c r="L187" s="29" t="e">
        <f t="shared" si="23"/>
        <v>#N/A</v>
      </c>
    </row>
    <row r="188" spans="1:12" x14ac:dyDescent="0.35">
      <c r="A188" s="10">
        <v>187</v>
      </c>
      <c r="B188" s="121" t="s">
        <v>2130</v>
      </c>
      <c r="C188" s="100" t="s">
        <v>2261</v>
      </c>
      <c r="D188" t="s">
        <v>2262</v>
      </c>
      <c r="E188" s="100" t="s">
        <v>2260</v>
      </c>
      <c r="F188" t="str">
        <f t="shared" si="16"/>
        <v>r</v>
      </c>
      <c r="G188" s="120" t="b">
        <f t="shared" si="17"/>
        <v>0</v>
      </c>
      <c r="H188" t="s">
        <v>2263</v>
      </c>
      <c r="I188" t="str">
        <f t="shared" si="24"/>
        <v>requins</v>
      </c>
      <c r="J188">
        <f>VLOOKUP(B188,Visuels!B:C,2,0)</f>
        <v>6</v>
      </c>
      <c r="K188" t="e">
        <f>VLOOKUP(B188,Visuels!B:E,4,0)</f>
        <v>#N/A</v>
      </c>
      <c r="L188" s="29" t="e">
        <f t="shared" si="23"/>
        <v>#N/A</v>
      </c>
    </row>
    <row r="189" spans="1:12" x14ac:dyDescent="0.35">
      <c r="A189" s="10">
        <v>188</v>
      </c>
      <c r="B189" s="121" t="s">
        <v>2234</v>
      </c>
      <c r="C189" s="100" t="s">
        <v>2261</v>
      </c>
      <c r="D189" t="s">
        <v>2262</v>
      </c>
      <c r="E189" s="100" t="s">
        <v>2260</v>
      </c>
      <c r="F189" t="str">
        <f t="shared" si="16"/>
        <v>r</v>
      </c>
      <c r="G189" s="120" t="b">
        <f t="shared" si="17"/>
        <v>0</v>
      </c>
      <c r="H189" t="s">
        <v>2263</v>
      </c>
      <c r="I189" t="str">
        <f t="shared" si="24"/>
        <v>rhinocéros</v>
      </c>
      <c r="J189">
        <f>VLOOKUP(B189,Visuels!B:C,2,0)</f>
        <v>8</v>
      </c>
      <c r="K189" t="e">
        <f>VLOOKUP(B189,Visuels!B:E,4,0)</f>
        <v>#N/A</v>
      </c>
      <c r="L189" s="29" t="e">
        <f t="shared" si="23"/>
        <v>#N/A</v>
      </c>
    </row>
    <row r="190" spans="1:12" x14ac:dyDescent="0.35">
      <c r="A190" s="10">
        <v>189</v>
      </c>
      <c r="B190" s="121" t="s">
        <v>2047</v>
      </c>
      <c r="C190" s="28" t="s">
        <v>2279</v>
      </c>
      <c r="D190" t="s">
        <v>2262</v>
      </c>
      <c r="E190" s="100" t="s">
        <v>2260</v>
      </c>
      <c r="F190" t="str">
        <f t="shared" si="16"/>
        <v>r</v>
      </c>
      <c r="G190" s="120" t="b">
        <f t="shared" si="17"/>
        <v>0</v>
      </c>
      <c r="H190" t="s">
        <v>620</v>
      </c>
      <c r="I190" t="str">
        <f t="shared" si="24"/>
        <v>rochers</v>
      </c>
      <c r="J190">
        <f>VLOOKUP(B190,Visuels!B:C,2,0)</f>
        <v>2</v>
      </c>
      <c r="K190" t="e">
        <f>VLOOKUP(B190,Visuels!B:E,4,0)</f>
        <v>#N/A</v>
      </c>
      <c r="L190" s="29" t="e">
        <f t="shared" si="23"/>
        <v>#N/A</v>
      </c>
    </row>
    <row r="191" spans="1:12" x14ac:dyDescent="0.35">
      <c r="A191" s="10">
        <v>190</v>
      </c>
      <c r="B191" s="121" t="s">
        <v>2181</v>
      </c>
      <c r="C191" s="100" t="s">
        <v>2265</v>
      </c>
      <c r="D191" t="s">
        <v>2262</v>
      </c>
      <c r="E191" s="100" t="s">
        <v>2260</v>
      </c>
      <c r="F191" t="str">
        <f t="shared" si="16"/>
        <v>s</v>
      </c>
      <c r="G191" s="120" t="b">
        <f t="shared" si="17"/>
        <v>0</v>
      </c>
      <c r="H191" t="s">
        <v>620</v>
      </c>
      <c r="I191" t="str">
        <f t="shared" si="24"/>
        <v>sacs de plage</v>
      </c>
      <c r="J191">
        <f>VLOOKUP(B191,Visuels!B:C,2,0)</f>
        <v>6</v>
      </c>
      <c r="K191" t="e">
        <f>VLOOKUP(B191,Visuels!B:E,4,0)</f>
        <v>#N/A</v>
      </c>
      <c r="L191" s="29" t="e">
        <f t="shared" si="23"/>
        <v>#N/A</v>
      </c>
    </row>
    <row r="192" spans="1:12" x14ac:dyDescent="0.35">
      <c r="A192" s="10">
        <v>191</v>
      </c>
      <c r="B192" s="121" t="s">
        <v>2070</v>
      </c>
      <c r="C192" s="100" t="s">
        <v>2265</v>
      </c>
      <c r="D192" t="s">
        <v>2262</v>
      </c>
      <c r="E192" s="100" t="s">
        <v>2260</v>
      </c>
      <c r="F192" t="str">
        <f t="shared" si="16"/>
        <v>s</v>
      </c>
      <c r="G192" s="120" t="b">
        <f t="shared" si="17"/>
        <v>0</v>
      </c>
      <c r="H192" t="s">
        <v>620</v>
      </c>
      <c r="I192" t="str">
        <f t="shared" si="24"/>
        <v>satellites</v>
      </c>
      <c r="J192">
        <f>VLOOKUP(B192,Visuels!B:C,2,0)</f>
        <v>3</v>
      </c>
      <c r="K192" t="e">
        <f>VLOOKUP(B192,Visuels!B:E,4,0)</f>
        <v>#N/A</v>
      </c>
      <c r="L192" s="29" t="e">
        <f t="shared" si="23"/>
        <v>#N/A</v>
      </c>
    </row>
    <row r="193" spans="1:12" x14ac:dyDescent="0.35">
      <c r="A193" s="10">
        <v>192</v>
      </c>
      <c r="B193" s="121" t="s">
        <v>2182</v>
      </c>
      <c r="C193" s="100" t="s">
        <v>2265</v>
      </c>
      <c r="D193" t="s">
        <v>2262</v>
      </c>
      <c r="E193" s="100" t="s">
        <v>2260</v>
      </c>
      <c r="F193" t="str">
        <f t="shared" si="16"/>
        <v>s</v>
      </c>
      <c r="G193" s="120" t="b">
        <f t="shared" si="17"/>
        <v>0</v>
      </c>
      <c r="H193" t="s">
        <v>620</v>
      </c>
      <c r="I193" t="str">
        <f t="shared" si="24"/>
        <v>seaux</v>
      </c>
      <c r="J193">
        <f>VLOOKUP(B193,Visuels!B:C,2,0)</f>
        <v>6</v>
      </c>
      <c r="K193" t="e">
        <f>VLOOKUP(B193,Visuels!B:E,4,0)</f>
        <v>#N/A</v>
      </c>
      <c r="L193" s="29" t="e">
        <f t="shared" si="23"/>
        <v>#N/A</v>
      </c>
    </row>
    <row r="194" spans="1:12" x14ac:dyDescent="0.35">
      <c r="A194" s="10">
        <v>193</v>
      </c>
      <c r="B194" s="121" t="s">
        <v>2183</v>
      </c>
      <c r="C194" s="100" t="s">
        <v>2265</v>
      </c>
      <c r="D194" t="s">
        <v>2259</v>
      </c>
      <c r="E194" s="100" t="s">
        <v>2260</v>
      </c>
      <c r="F194" t="str">
        <f t="shared" ref="F194:F236" si="25">MID(B194,1,1)</f>
        <v>s</v>
      </c>
      <c r="G194" s="120" t="b">
        <f t="shared" ref="G194:G236" si="26">NOT(ISERR(SEARCH(F194,"aeiouy")))</f>
        <v>0</v>
      </c>
      <c r="H194" t="s">
        <v>620</v>
      </c>
      <c r="I194" t="str">
        <f t="shared" si="24"/>
        <v>serviettes de plage</v>
      </c>
      <c r="J194">
        <f>VLOOKUP(B194,Visuels!B:C,2,0)</f>
        <v>6</v>
      </c>
      <c r="K194" t="e">
        <f>VLOOKUP(B194,Visuels!B:E,4,0)</f>
        <v>#N/A</v>
      </c>
      <c r="L194" s="29" t="e">
        <f t="shared" si="23"/>
        <v>#N/A</v>
      </c>
    </row>
    <row r="195" spans="1:12" x14ac:dyDescent="0.35">
      <c r="A195" s="10">
        <v>194</v>
      </c>
      <c r="B195" s="121" t="s">
        <v>2184</v>
      </c>
      <c r="C195" s="100" t="s">
        <v>2265</v>
      </c>
      <c r="D195" t="s">
        <v>2262</v>
      </c>
      <c r="E195" s="100" t="s">
        <v>2260</v>
      </c>
      <c r="F195" t="str">
        <f t="shared" si="25"/>
        <v>s</v>
      </c>
      <c r="G195" s="120" t="b">
        <f t="shared" si="26"/>
        <v>0</v>
      </c>
      <c r="H195" t="s">
        <v>620</v>
      </c>
      <c r="I195" t="str">
        <f t="shared" si="24"/>
        <v>sets de raquettes</v>
      </c>
      <c r="J195">
        <f>VLOOKUP(B195,Visuels!B:C,2,0)</f>
        <v>6</v>
      </c>
      <c r="K195" t="e">
        <f>VLOOKUP(B195,Visuels!B:E,4,0)</f>
        <v>#N/A</v>
      </c>
      <c r="L195" s="29" t="e">
        <f t="shared" si="23"/>
        <v>#N/A</v>
      </c>
    </row>
    <row r="196" spans="1:12" x14ac:dyDescent="0.35">
      <c r="A196" s="10">
        <v>195</v>
      </c>
      <c r="B196" s="121" t="s">
        <v>2038</v>
      </c>
      <c r="C196" s="100" t="s">
        <v>2261</v>
      </c>
      <c r="D196" t="s">
        <v>2262</v>
      </c>
      <c r="E196" s="100" t="s">
        <v>2260</v>
      </c>
      <c r="F196" t="str">
        <f t="shared" si="25"/>
        <v>s</v>
      </c>
      <c r="G196" s="120" t="b">
        <f t="shared" si="26"/>
        <v>0</v>
      </c>
      <c r="H196" t="s">
        <v>2263</v>
      </c>
      <c r="I196" t="str">
        <f t="shared" si="24"/>
        <v>shastasaurus</v>
      </c>
      <c r="J196">
        <f>VLOOKUP(B196,Visuels!B:C,2,0)</f>
        <v>2</v>
      </c>
      <c r="K196" t="e">
        <f>VLOOKUP(B196,Visuels!B:E,4,0)</f>
        <v>#N/A</v>
      </c>
      <c r="L196" s="29" t="e">
        <f t="shared" si="23"/>
        <v>#N/A</v>
      </c>
    </row>
    <row r="197" spans="1:12" x14ac:dyDescent="0.35">
      <c r="A197" s="10">
        <v>196</v>
      </c>
      <c r="B197" s="121" t="s">
        <v>2039</v>
      </c>
      <c r="C197" s="100" t="s">
        <v>2261</v>
      </c>
      <c r="D197" t="s">
        <v>2262</v>
      </c>
      <c r="E197" s="100" t="s">
        <v>2260</v>
      </c>
      <c r="F197" t="str">
        <f t="shared" si="25"/>
        <v>s</v>
      </c>
      <c r="G197" s="120" t="b">
        <f t="shared" si="26"/>
        <v>0</v>
      </c>
      <c r="H197" t="s">
        <v>2263</v>
      </c>
      <c r="I197" t="str">
        <f t="shared" si="24"/>
        <v>shonisaurus</v>
      </c>
      <c r="J197">
        <f>VLOOKUP(B197,Visuels!B:C,2,0)</f>
        <v>2</v>
      </c>
      <c r="K197" t="e">
        <f>VLOOKUP(B197,Visuels!B:E,4,0)</f>
        <v>#N/A</v>
      </c>
      <c r="L197" s="29" t="e">
        <f t="shared" si="23"/>
        <v>#N/A</v>
      </c>
    </row>
    <row r="198" spans="1:12" x14ac:dyDescent="0.35">
      <c r="A198" s="10">
        <v>197</v>
      </c>
      <c r="B198" s="121" t="s">
        <v>2185</v>
      </c>
      <c r="C198" s="100" t="s">
        <v>2265</v>
      </c>
      <c r="D198" t="s">
        <v>2262</v>
      </c>
      <c r="E198" s="100" t="s">
        <v>2260</v>
      </c>
      <c r="F198" t="str">
        <f t="shared" si="25"/>
        <v>s</v>
      </c>
      <c r="G198" s="120" t="b">
        <f t="shared" si="26"/>
        <v>0</v>
      </c>
      <c r="H198" t="s">
        <v>620</v>
      </c>
      <c r="I198" t="str">
        <f t="shared" si="24"/>
        <v>sifflets</v>
      </c>
      <c r="J198">
        <f>VLOOKUP(B198,Visuels!B:C,2,0)</f>
        <v>6</v>
      </c>
      <c r="K198" t="e">
        <f>VLOOKUP(B198,Visuels!B:E,4,0)</f>
        <v>#N/A</v>
      </c>
      <c r="L198" s="29" t="e">
        <f t="shared" si="23"/>
        <v>#N/A</v>
      </c>
    </row>
    <row r="199" spans="1:12" x14ac:dyDescent="0.35">
      <c r="A199" s="10">
        <v>198</v>
      </c>
      <c r="B199" s="121" t="s">
        <v>2235</v>
      </c>
      <c r="C199" s="100" t="s">
        <v>2261</v>
      </c>
      <c r="D199" t="s">
        <v>2262</v>
      </c>
      <c r="E199" s="100" t="s">
        <v>2260</v>
      </c>
      <c r="F199" t="str">
        <f t="shared" si="25"/>
        <v>s</v>
      </c>
      <c r="G199" s="120" t="b">
        <f t="shared" si="26"/>
        <v>0</v>
      </c>
      <c r="H199" t="s">
        <v>2263</v>
      </c>
      <c r="I199" t="str">
        <f t="shared" si="24"/>
        <v>singes</v>
      </c>
      <c r="J199">
        <f>VLOOKUP(B199,Visuels!B:C,2,0)</f>
        <v>8</v>
      </c>
      <c r="K199" t="e">
        <f>VLOOKUP(B199,Visuels!B:E,4,0)</f>
        <v>#N/A</v>
      </c>
      <c r="L199" s="29" t="e">
        <f t="shared" si="23"/>
        <v>#N/A</v>
      </c>
    </row>
    <row r="200" spans="1:12" hidden="1" x14ac:dyDescent="0.35">
      <c r="A200" s="10">
        <v>199</v>
      </c>
      <c r="B200" s="75" t="s">
        <v>2340</v>
      </c>
      <c r="C200" t="s">
        <v>2265</v>
      </c>
      <c r="D200" t="s">
        <v>2262</v>
      </c>
      <c r="F200" t="str">
        <f t="shared" si="25"/>
        <v>s</v>
      </c>
      <c r="G200" s="120" t="b">
        <f t="shared" si="26"/>
        <v>0</v>
      </c>
      <c r="I200" t="str">
        <f t="shared" si="24"/>
        <v>skis</v>
      </c>
      <c r="J200" t="e">
        <f>VLOOKUP(B200,Visuels!B:C,2,0)</f>
        <v>#N/A</v>
      </c>
      <c r="K200" t="e">
        <f>VLOOKUP(B200,Visuels!B:E,4,0)</f>
        <v>#N/A</v>
      </c>
      <c r="L200" s="29" t="e">
        <f>CONCATENATE("INSERT INTO `Elements` VALUES (",A200,", '", B200,"', '",C200,"', '",D200,"', '",E200,"', '",F200,"', ",IF(G200,"True","False"),", '",H200,"', '",I200,"', '",K200,"');")</f>
        <v>#N/A</v>
      </c>
    </row>
    <row r="201" spans="1:12" hidden="1" x14ac:dyDescent="0.35">
      <c r="A201" s="10">
        <v>200</v>
      </c>
      <c r="B201" s="121" t="s">
        <v>2341</v>
      </c>
      <c r="C201" s="100" t="s">
        <v>2266</v>
      </c>
      <c r="D201" t="s">
        <v>2262</v>
      </c>
      <c r="E201" s="100" t="s">
        <v>2260</v>
      </c>
      <c r="F201" t="str">
        <f t="shared" si="25"/>
        <v>s</v>
      </c>
      <c r="G201" s="120" t="b">
        <f t="shared" si="26"/>
        <v>0</v>
      </c>
      <c r="H201" t="s">
        <v>2263</v>
      </c>
      <c r="I201" t="str">
        <f t="shared" si="24"/>
        <v>soigneurs</v>
      </c>
      <c r="J201" t="e">
        <f>VLOOKUP(B201,Visuels!B:C,2,0)</f>
        <v>#N/A</v>
      </c>
      <c r="K201" t="e">
        <f>VLOOKUP(B201,Visuels!B:E,4,0)</f>
        <v>#N/A</v>
      </c>
      <c r="L201" s="29" t="e">
        <f>CONCATENATE("INSERT INTO `Elements` VALUES (",A201,", '", B201,"', '",C201,"', '",D201,"', '",E201,"', '",F201,"', ",IF(G201,"True","False"),", '",H201,"', '",I201,"', '",K201,"');")</f>
        <v>#N/A</v>
      </c>
    </row>
    <row r="202" spans="1:12" x14ac:dyDescent="0.35">
      <c r="A202" s="10">
        <v>201</v>
      </c>
      <c r="B202" s="121" t="s">
        <v>2071</v>
      </c>
      <c r="C202" s="100" t="s">
        <v>2265</v>
      </c>
      <c r="D202" t="s">
        <v>2259</v>
      </c>
      <c r="E202" s="100" t="s">
        <v>2260</v>
      </c>
      <c r="F202" t="str">
        <f t="shared" si="25"/>
        <v>s</v>
      </c>
      <c r="G202" s="120" t="b">
        <f t="shared" si="26"/>
        <v>0</v>
      </c>
      <c r="H202" t="s">
        <v>620</v>
      </c>
      <c r="I202" t="str">
        <f t="shared" si="24"/>
        <v>soucoupes volantes</v>
      </c>
      <c r="J202">
        <f>VLOOKUP(B202,Visuels!B:C,2,0)</f>
        <v>3</v>
      </c>
      <c r="K202" t="e">
        <f>VLOOKUP(B202,Visuels!B:E,4,0)</f>
        <v>#N/A</v>
      </c>
      <c r="L202" s="29" t="e">
        <f>CONCATENATE("INSERT INTO `Elements` VALUES (",A202,", '", SUBSTITUTE(B202,"'","''"),"', '",C202,"', '",D202,"', '",E202,"', '",F202,"', ",IF(G202,"True","False"),", '",H202,"', '",SUBSTITUTE(I202,"'","''"),"', '",K202,"');")</f>
        <v>#N/A</v>
      </c>
    </row>
    <row r="203" spans="1:12" x14ac:dyDescent="0.35">
      <c r="A203" s="10">
        <v>202</v>
      </c>
      <c r="B203" s="121" t="s">
        <v>2040</v>
      </c>
      <c r="C203" s="100" t="s">
        <v>2261</v>
      </c>
      <c r="D203" t="s">
        <v>2262</v>
      </c>
      <c r="E203" s="100" t="s">
        <v>2260</v>
      </c>
      <c r="F203" t="str">
        <f t="shared" si="25"/>
        <v>s</v>
      </c>
      <c r="G203" s="120" t="b">
        <f t="shared" si="26"/>
        <v>0</v>
      </c>
      <c r="H203" t="s">
        <v>2263</v>
      </c>
      <c r="I203" t="str">
        <f t="shared" si="24"/>
        <v>spinosaurus</v>
      </c>
      <c r="J203">
        <f>VLOOKUP(B203,Visuels!B:C,2,0)</f>
        <v>2</v>
      </c>
      <c r="K203" t="e">
        <f>VLOOKUP(B203,Visuels!B:E,4,0)</f>
        <v>#N/A</v>
      </c>
      <c r="L203" s="29" t="e">
        <f>CONCATENATE("INSERT INTO `Elements` VALUES (",A203,", '", SUBSTITUTE(B203,"'","''"),"', '",C203,"', '",D203,"', '",E203,"', '",F203,"', ",IF(G203,"True","False"),", '",H203,"', '",SUBSTITUTE(I203,"'","''"),"', '",K203,"');")</f>
        <v>#N/A</v>
      </c>
    </row>
    <row r="204" spans="1:12" hidden="1" x14ac:dyDescent="0.35">
      <c r="A204" s="10">
        <v>203</v>
      </c>
      <c r="B204" s="121" t="s">
        <v>2342</v>
      </c>
      <c r="C204" s="28" t="s">
        <v>2279</v>
      </c>
      <c r="D204" t="s">
        <v>2262</v>
      </c>
      <c r="E204" s="100" t="s">
        <v>2260</v>
      </c>
      <c r="F204" t="str">
        <f t="shared" si="25"/>
        <v>s</v>
      </c>
      <c r="G204" s="120" t="b">
        <f t="shared" si="26"/>
        <v>0</v>
      </c>
      <c r="H204" t="s">
        <v>620</v>
      </c>
      <c r="I204" t="str">
        <f t="shared" si="24"/>
        <v>squelettes de dinosaure</v>
      </c>
      <c r="J204" t="e">
        <f>VLOOKUP(B204,Visuels!B:C,2,0)</f>
        <v>#N/A</v>
      </c>
      <c r="K204" t="e">
        <f>VLOOKUP(B204,Visuels!B:E,4,0)</f>
        <v>#N/A</v>
      </c>
      <c r="L204" s="29" t="e">
        <f>CONCATENATE("INSERT INTO `Elements` VALUES (",A204,", '", B204,"', '",C204,"', '",D204,"', '",E204,"', '",F204,"', ",IF(G204,"True","False"),", '",H204,"', '",I204,"', '",K204,"');")</f>
        <v>#N/A</v>
      </c>
    </row>
    <row r="205" spans="1:12" hidden="1" x14ac:dyDescent="0.35">
      <c r="A205" s="10">
        <v>204</v>
      </c>
      <c r="B205" s="121" t="s">
        <v>2343</v>
      </c>
      <c r="C205" s="100" t="s">
        <v>2265</v>
      </c>
      <c r="D205" t="s">
        <v>2262</v>
      </c>
      <c r="E205" s="100" t="s">
        <v>2260</v>
      </c>
      <c r="F205" t="str">
        <f t="shared" si="25"/>
        <v>s</v>
      </c>
      <c r="G205" s="120" t="b">
        <f t="shared" si="26"/>
        <v>0</v>
      </c>
      <c r="H205" t="s">
        <v>620</v>
      </c>
      <c r="I205" t="str">
        <f t="shared" si="24"/>
        <v>stands de glaces</v>
      </c>
      <c r="J205" t="e">
        <f>VLOOKUP(B205,Visuels!B:C,2,0)</f>
        <v>#N/A</v>
      </c>
      <c r="K205" t="e">
        <f>VLOOKUP(B205,Visuels!B:E,4,0)</f>
        <v>#N/A</v>
      </c>
      <c r="L205" s="29" t="e">
        <f>CONCATENATE("INSERT INTO `Elements` VALUES (",A205,", '", B205,"', '",C205,"', '",D205,"', '",E205,"', '",F205,"', ",IF(G205,"True","False"),", '",H205,"', '",I205,"', '",K205,"');")</f>
        <v>#N/A</v>
      </c>
    </row>
    <row r="206" spans="1:12" x14ac:dyDescent="0.35">
      <c r="A206" s="10">
        <v>205</v>
      </c>
      <c r="B206" s="121" t="s">
        <v>2042</v>
      </c>
      <c r="C206" s="100" t="s">
        <v>2261</v>
      </c>
      <c r="D206" t="s">
        <v>2262</v>
      </c>
      <c r="E206" s="100" t="s">
        <v>2260</v>
      </c>
      <c r="F206" t="str">
        <f t="shared" si="25"/>
        <v>s</v>
      </c>
      <c r="G206" s="120" t="b">
        <f t="shared" si="26"/>
        <v>0</v>
      </c>
      <c r="H206" t="s">
        <v>2263</v>
      </c>
      <c r="I206" t="str">
        <f t="shared" ref="I206:I236" si="27">IF(E206="pluriel",        B206,        IF(ISERR(SEARCH(" ",B206)),             IF(OR(MID(B206,LEN(B206),1)="s",MID(B206,LEN(B206),1)="x"),                 B206,                 IF(MID(B206,LEN(B206)-2,3)="eau",                     CONCATENATE(B206,"x"),                     CONCATENATE(B206,"s"))),             IF(ISERR(SEARCH(" ",B206,SEARCH(" ",B206,1)+1)),                 CONCATENATE(                     MID(B206,1,SEARCH(" ",B206,1)-1),                     IF(OR(MID(B206,SEARCH(" ",B206,1)-1,1)="s",MID(B206,SEARCH(" ",B206,1)-1,1)="x"),"","s"),                     MID(B206, SEARCH(" ",B206,1),LEN(B206)),                             IF(OR(MID(B206,LEN(B206),1)="s",MID(B206,LEN(B206),1)="x"),"","s")                     ),                 CONCATENATE(                     MID(B206,1,SEARCH(" ",B206,1)-1),                     IF(OR(MID(B206,SEARCH(" ",B206,1)-1,1)="s",MID(B206,SEARCH(" ",B206,1)-1,1)="x"),"","s"),                     MID(B206, SEARCH(" ",B206,1),LEN(B206)))             )        ) )</f>
        <v>stegosaurus</v>
      </c>
      <c r="J206">
        <f>VLOOKUP(B206,Visuels!B:C,2,0)</f>
        <v>2</v>
      </c>
      <c r="K206" t="e">
        <f>VLOOKUP(B206,Visuels!B:E,4,0)</f>
        <v>#N/A</v>
      </c>
      <c r="L206" s="29" t="e">
        <f>CONCATENATE("INSERT INTO `Elements` VALUES (",A206,", '", SUBSTITUTE(B206,"'","''"),"', '",C206,"', '",D206,"', '",E206,"', '",F206,"', ",IF(G206,"True","False"),", '",H206,"', '",SUBSTITUTE(I206,"'","''"),"', '",K206,"');")</f>
        <v>#N/A</v>
      </c>
    </row>
    <row r="207" spans="1:12" x14ac:dyDescent="0.35">
      <c r="A207" s="10">
        <v>206</v>
      </c>
      <c r="B207" s="121" t="s">
        <v>2144</v>
      </c>
      <c r="C207" s="100" t="s">
        <v>2266</v>
      </c>
      <c r="D207" t="s">
        <v>2262</v>
      </c>
      <c r="E207" s="100" t="s">
        <v>2260</v>
      </c>
      <c r="F207" t="str">
        <f t="shared" si="25"/>
        <v>s</v>
      </c>
      <c r="G207" s="120" t="b">
        <f t="shared" si="26"/>
        <v>0</v>
      </c>
      <c r="H207" t="s">
        <v>2263</v>
      </c>
      <c r="I207" t="str">
        <f t="shared" si="27"/>
        <v>surfeurs</v>
      </c>
      <c r="J207">
        <f>VLOOKUP(B207,Visuels!B:C,2,0)</f>
        <v>6</v>
      </c>
      <c r="K207" t="e">
        <f>VLOOKUP(B207,Visuels!B:E,4,0)</f>
        <v>#N/A</v>
      </c>
      <c r="L207" s="29" t="e">
        <f>CONCATENATE("INSERT INTO `Elements` VALUES (",A207,", '", SUBSTITUTE(B207,"'","''"),"', '",C207,"', '",D207,"', '",E207,"', '",F207,"', ",IF(G207,"True","False"),", '",H207,"', '",SUBSTITUTE(I207,"'","''"),"', '",K207,"');")</f>
        <v>#N/A</v>
      </c>
    </row>
    <row r="208" spans="1:12" x14ac:dyDescent="0.35">
      <c r="A208" s="10">
        <v>207</v>
      </c>
      <c r="B208" s="121" t="s">
        <v>2145</v>
      </c>
      <c r="C208" s="100" t="s">
        <v>2266</v>
      </c>
      <c r="D208" t="s">
        <v>2259</v>
      </c>
      <c r="E208" s="100" t="s">
        <v>2260</v>
      </c>
      <c r="F208" t="str">
        <f t="shared" si="25"/>
        <v>s</v>
      </c>
      <c r="G208" s="120" t="b">
        <f t="shared" si="26"/>
        <v>0</v>
      </c>
      <c r="H208" t="s">
        <v>2263</v>
      </c>
      <c r="I208" t="str">
        <f t="shared" si="27"/>
        <v>surfeuses blondes</v>
      </c>
      <c r="J208">
        <f>VLOOKUP(B208,Visuels!B:C,2,0)</f>
        <v>6</v>
      </c>
      <c r="K208" t="e">
        <f>VLOOKUP(B208,Visuels!B:E,4,0)</f>
        <v>#N/A</v>
      </c>
      <c r="L208" s="29" t="e">
        <f>CONCATENATE("INSERT INTO `Elements` VALUES (",A208,", '", SUBSTITUTE(B208,"'","''"),"', '",C208,"', '",D208,"', '",E208,"', '",F208,"', ",IF(G208,"True","False"),", '",H208,"', '",SUBSTITUTE(I208,"'","''"),"', '",K208,"');")</f>
        <v>#N/A</v>
      </c>
    </row>
    <row r="209" spans="1:12" x14ac:dyDescent="0.35">
      <c r="A209" s="10">
        <v>208</v>
      </c>
      <c r="B209" s="121" t="s">
        <v>2146</v>
      </c>
      <c r="C209" s="100" t="s">
        <v>2266</v>
      </c>
      <c r="D209" t="s">
        <v>2259</v>
      </c>
      <c r="E209" s="100" t="s">
        <v>2260</v>
      </c>
      <c r="F209" t="str">
        <f t="shared" si="25"/>
        <v>s</v>
      </c>
      <c r="G209" s="120" t="b">
        <f t="shared" si="26"/>
        <v>0</v>
      </c>
      <c r="H209" t="s">
        <v>2263</v>
      </c>
      <c r="I209" t="str">
        <f t="shared" si="27"/>
        <v>surfeuses rousses</v>
      </c>
      <c r="J209">
        <f>VLOOKUP(B209,Visuels!B:C,2,0)</f>
        <v>6</v>
      </c>
      <c r="K209" t="e">
        <f>VLOOKUP(B209,Visuels!B:E,4,0)</f>
        <v>#N/A</v>
      </c>
      <c r="L209" s="29" t="e">
        <f>CONCATENATE("INSERT INTO `Elements` VALUES (",A209,", '", SUBSTITUTE(B209,"'","''"),"', '",C209,"', '",D209,"', '",E209,"', '",F209,"', ",IF(G209,"True","False"),", '",H209,"', '",SUBSTITUTE(I209,"'","''"),"', '",K209,"');")</f>
        <v>#N/A</v>
      </c>
    </row>
    <row r="210" spans="1:12" x14ac:dyDescent="0.35">
      <c r="A210" s="10">
        <v>209</v>
      </c>
      <c r="B210" s="121" t="s">
        <v>2236</v>
      </c>
      <c r="C210" s="100" t="s">
        <v>2261</v>
      </c>
      <c r="D210" t="s">
        <v>2262</v>
      </c>
      <c r="E210" s="100" t="s">
        <v>2260</v>
      </c>
      <c r="F210" t="str">
        <f t="shared" si="25"/>
        <v>s</v>
      </c>
      <c r="G210" s="120" t="b">
        <f t="shared" si="26"/>
        <v>0</v>
      </c>
      <c r="H210" t="s">
        <v>2263</v>
      </c>
      <c r="I210" t="str">
        <f t="shared" si="27"/>
        <v>suricates</v>
      </c>
      <c r="J210">
        <f>VLOOKUP(B210,Visuels!B:C,2,0)</f>
        <v>8</v>
      </c>
      <c r="K210" t="e">
        <f>VLOOKUP(B210,Visuels!B:E,4,0)</f>
        <v>#N/A</v>
      </c>
      <c r="L210" s="29" t="e">
        <f>CONCATENATE("INSERT INTO `Elements` VALUES (",A210,", '", SUBSTITUTE(B210,"'","''"),"', '",C210,"', '",D210,"', '",E210,"', '",F210,"', ",IF(G210,"True","False"),", '",H210,"', '",SUBSTITUTE(I210,"'","''"),"', '",K210,"');")</f>
        <v>#N/A</v>
      </c>
    </row>
    <row r="211" spans="1:12" hidden="1" x14ac:dyDescent="0.35">
      <c r="A211" s="10">
        <v>210</v>
      </c>
      <c r="B211" s="75" t="s">
        <v>2344</v>
      </c>
      <c r="C211" t="s">
        <v>2265</v>
      </c>
      <c r="D211" t="s">
        <v>2262</v>
      </c>
      <c r="F211" t="str">
        <f t="shared" si="25"/>
        <v>t</v>
      </c>
      <c r="G211" s="120" t="b">
        <f t="shared" si="26"/>
        <v>0</v>
      </c>
      <c r="I211" t="str">
        <f t="shared" si="27"/>
        <v>téléphones</v>
      </c>
      <c r="J211" t="e">
        <f>VLOOKUP(B211,Visuels!B:C,2,0)</f>
        <v>#N/A</v>
      </c>
      <c r="K211" t="e">
        <f>VLOOKUP(B211,Visuels!B:E,4,0)</f>
        <v>#N/A</v>
      </c>
      <c r="L211" s="29" t="e">
        <f>CONCATENATE("INSERT INTO `Elements` VALUES (",A211,", '", B211,"', '",C211,"', '",D211,"', '",E211,"', '",F211,"', ",IF(G211,"True","False"),", '",H211,"', '",I211,"', '",K211,"');")</f>
        <v>#N/A</v>
      </c>
    </row>
    <row r="212" spans="1:12" x14ac:dyDescent="0.35">
      <c r="A212" s="10">
        <v>211</v>
      </c>
      <c r="B212" s="121" t="s">
        <v>2117</v>
      </c>
      <c r="C212" s="100" t="s">
        <v>2265</v>
      </c>
      <c r="D212" t="s">
        <v>2262</v>
      </c>
      <c r="E212" s="100" t="s">
        <v>2260</v>
      </c>
      <c r="F212" t="str">
        <f t="shared" si="25"/>
        <v>t</v>
      </c>
      <c r="G212" s="120" t="b">
        <f t="shared" si="26"/>
        <v>0</v>
      </c>
      <c r="H212" t="s">
        <v>620</v>
      </c>
      <c r="I212" t="str">
        <f t="shared" si="27"/>
        <v>tickets</v>
      </c>
      <c r="J212">
        <f>VLOOKUP(B212,Visuels!B:C,2,0)</f>
        <v>5</v>
      </c>
      <c r="K212" t="e">
        <f>VLOOKUP(B212,Visuels!B:E,4,0)</f>
        <v>#N/A</v>
      </c>
      <c r="L212" s="29" t="e">
        <f t="shared" ref="L212:L219" si="28">CONCATENATE("INSERT INTO `Elements` VALUES (",A212,", '", SUBSTITUTE(B212,"'","''"),"', '",C212,"', '",D212,"', '",E212,"', '",F212,"', ",IF(G212,"True","False"),", '",H212,"', '",SUBSTITUTE(I212,"'","''"),"', '",K212,"');")</f>
        <v>#N/A</v>
      </c>
    </row>
    <row r="213" spans="1:12" x14ac:dyDescent="0.35">
      <c r="A213" s="10">
        <v>212</v>
      </c>
      <c r="B213" s="121" t="s">
        <v>2131</v>
      </c>
      <c r="C213" s="100" t="s">
        <v>2261</v>
      </c>
      <c r="D213" t="s">
        <v>2259</v>
      </c>
      <c r="E213" s="100" t="s">
        <v>2260</v>
      </c>
      <c r="F213" t="str">
        <f t="shared" si="25"/>
        <v>t</v>
      </c>
      <c r="G213" s="120" t="b">
        <f t="shared" si="26"/>
        <v>0</v>
      </c>
      <c r="H213" t="s">
        <v>2263</v>
      </c>
      <c r="I213" t="str">
        <f t="shared" si="27"/>
        <v>tortues</v>
      </c>
      <c r="J213">
        <f>VLOOKUP(B213,Visuels!B:C,2,0)</f>
        <v>6</v>
      </c>
      <c r="K213" t="e">
        <f>VLOOKUP(B213,Visuels!B:E,4,0)</f>
        <v>#N/A</v>
      </c>
      <c r="L213" s="29" t="e">
        <f t="shared" si="28"/>
        <v>#N/A</v>
      </c>
    </row>
    <row r="214" spans="1:12" x14ac:dyDescent="0.35">
      <c r="A214" s="10">
        <v>213</v>
      </c>
      <c r="B214" s="121" t="s">
        <v>2237</v>
      </c>
      <c r="C214" s="100" t="s">
        <v>2261</v>
      </c>
      <c r="D214" t="s">
        <v>2262</v>
      </c>
      <c r="E214" s="100" t="s">
        <v>2260</v>
      </c>
      <c r="F214" t="str">
        <f t="shared" si="25"/>
        <v>t</v>
      </c>
      <c r="G214" s="120" t="b">
        <f t="shared" si="26"/>
        <v>0</v>
      </c>
      <c r="H214" t="s">
        <v>2263</v>
      </c>
      <c r="I214" t="str">
        <f t="shared" si="27"/>
        <v>toucans</v>
      </c>
      <c r="J214">
        <f>VLOOKUP(B214,Visuels!B:C,2,0)</f>
        <v>8</v>
      </c>
      <c r="K214" t="e">
        <f>VLOOKUP(B214,Visuels!B:E,4,0)</f>
        <v>#N/A</v>
      </c>
      <c r="L214" s="29" t="e">
        <f t="shared" si="28"/>
        <v>#N/A</v>
      </c>
    </row>
    <row r="215" spans="1:12" x14ac:dyDescent="0.35">
      <c r="A215" s="10">
        <v>214</v>
      </c>
      <c r="B215" s="121" t="s">
        <v>2214</v>
      </c>
      <c r="C215" s="100" t="s">
        <v>2265</v>
      </c>
      <c r="D215" t="s">
        <v>2262</v>
      </c>
      <c r="E215" s="100" t="s">
        <v>2260</v>
      </c>
      <c r="F215" t="str">
        <f t="shared" si="25"/>
        <v>t</v>
      </c>
      <c r="G215" s="120" t="b">
        <f t="shared" si="26"/>
        <v>0</v>
      </c>
      <c r="H215" t="s">
        <v>620</v>
      </c>
      <c r="I215" t="str">
        <f t="shared" si="27"/>
        <v>traineaux</v>
      </c>
      <c r="J215">
        <f>VLOOKUP(B215,Visuels!B:C,2,0)</f>
        <v>7</v>
      </c>
      <c r="K215" t="e">
        <f>VLOOKUP(B215,Visuels!B:E,4,0)</f>
        <v>#N/A</v>
      </c>
      <c r="L215" s="29" t="e">
        <f t="shared" si="28"/>
        <v>#N/A</v>
      </c>
    </row>
    <row r="216" spans="1:12" x14ac:dyDescent="0.35">
      <c r="A216" s="10">
        <v>215</v>
      </c>
      <c r="B216" s="121" t="s">
        <v>2187</v>
      </c>
      <c r="C216" s="100" t="s">
        <v>2265</v>
      </c>
      <c r="D216" t="s">
        <v>2262</v>
      </c>
      <c r="E216" s="100" t="s">
        <v>2260</v>
      </c>
      <c r="F216" t="str">
        <f t="shared" si="25"/>
        <v>t</v>
      </c>
      <c r="G216" s="120" t="b">
        <f t="shared" si="26"/>
        <v>0</v>
      </c>
      <c r="H216" t="s">
        <v>620</v>
      </c>
      <c r="I216" t="str">
        <f t="shared" si="27"/>
        <v>transats</v>
      </c>
      <c r="J216">
        <f>VLOOKUP(B216,Visuels!B:C,2,0)</f>
        <v>6</v>
      </c>
      <c r="K216" t="e">
        <f>VLOOKUP(B216,Visuels!B:E,4,0)</f>
        <v>#N/A</v>
      </c>
      <c r="L216" s="29" t="e">
        <f t="shared" si="28"/>
        <v>#N/A</v>
      </c>
    </row>
    <row r="217" spans="1:12" x14ac:dyDescent="0.35">
      <c r="A217" s="10">
        <v>216</v>
      </c>
      <c r="B217" s="121" t="s">
        <v>2043</v>
      </c>
      <c r="C217" s="100" t="s">
        <v>2261</v>
      </c>
      <c r="D217" t="s">
        <v>2262</v>
      </c>
      <c r="E217" s="100" t="s">
        <v>2260</v>
      </c>
      <c r="F217" t="str">
        <f t="shared" si="25"/>
        <v>t</v>
      </c>
      <c r="G217" s="120" t="b">
        <f t="shared" si="26"/>
        <v>0</v>
      </c>
      <c r="H217" t="s">
        <v>2263</v>
      </c>
      <c r="I217" t="str">
        <f t="shared" si="27"/>
        <v>triceratops</v>
      </c>
      <c r="J217">
        <f>VLOOKUP(B217,Visuels!B:C,2,0)</f>
        <v>2</v>
      </c>
      <c r="K217" t="e">
        <f>VLOOKUP(B217,Visuels!B:E,4,0)</f>
        <v>#N/A</v>
      </c>
      <c r="L217" s="29" t="e">
        <f t="shared" si="28"/>
        <v>#N/A</v>
      </c>
    </row>
    <row r="218" spans="1:12" x14ac:dyDescent="0.35">
      <c r="A218" s="10">
        <v>217</v>
      </c>
      <c r="B218" s="121" t="s">
        <v>2188</v>
      </c>
      <c r="C218" s="100" t="s">
        <v>2265</v>
      </c>
      <c r="D218" t="s">
        <v>2259</v>
      </c>
      <c r="E218" s="100" t="s">
        <v>2260</v>
      </c>
      <c r="F218" t="str">
        <f t="shared" si="25"/>
        <v>t</v>
      </c>
      <c r="G218" s="120" t="b">
        <f t="shared" si="26"/>
        <v>0</v>
      </c>
      <c r="H218" t="s">
        <v>620</v>
      </c>
      <c r="I218" t="str">
        <f t="shared" si="27"/>
        <v>trousses de secours</v>
      </c>
      <c r="J218">
        <f>VLOOKUP(B218,Visuels!B:C,2,0)</f>
        <v>6</v>
      </c>
      <c r="K218" t="e">
        <f>VLOOKUP(B218,Visuels!B:E,4,0)</f>
        <v>#N/A</v>
      </c>
      <c r="L218" s="29" t="e">
        <f t="shared" si="28"/>
        <v>#N/A</v>
      </c>
    </row>
    <row r="219" spans="1:12" x14ac:dyDescent="0.35">
      <c r="A219" s="10">
        <v>218</v>
      </c>
      <c r="B219" s="121" t="s">
        <v>2189</v>
      </c>
      <c r="C219" s="100" t="s">
        <v>2265</v>
      </c>
      <c r="D219" t="s">
        <v>2262</v>
      </c>
      <c r="E219" s="100" t="s">
        <v>2260</v>
      </c>
      <c r="F219" t="str">
        <f t="shared" si="25"/>
        <v>t</v>
      </c>
      <c r="G219" s="120" t="b">
        <f t="shared" si="26"/>
        <v>0</v>
      </c>
      <c r="H219" t="s">
        <v>620</v>
      </c>
      <c r="I219" t="str">
        <f t="shared" si="27"/>
        <v>tubas</v>
      </c>
      <c r="J219">
        <f>VLOOKUP(B219,Visuels!B:C,2,0)</f>
        <v>6</v>
      </c>
      <c r="K219" t="e">
        <f>VLOOKUP(B219,Visuels!B:E,4,0)</f>
        <v>#N/A</v>
      </c>
      <c r="L219" s="29" t="e">
        <f t="shared" si="28"/>
        <v>#N/A</v>
      </c>
    </row>
    <row r="220" spans="1:12" hidden="1" x14ac:dyDescent="0.35">
      <c r="A220" s="10">
        <v>219</v>
      </c>
      <c r="B220" s="121" t="s">
        <v>2345</v>
      </c>
      <c r="C220" s="100" t="s">
        <v>2265</v>
      </c>
      <c r="D220" t="s">
        <v>2262</v>
      </c>
      <c r="E220" s="100" t="s">
        <v>2260</v>
      </c>
      <c r="F220" t="str">
        <f t="shared" si="25"/>
        <v>t</v>
      </c>
      <c r="G220" s="120" t="b">
        <f t="shared" si="26"/>
        <v>0</v>
      </c>
      <c r="H220" t="s">
        <v>2346</v>
      </c>
      <c r="I220" t="str">
        <f t="shared" si="27"/>
        <v>tubes de crème solaire</v>
      </c>
      <c r="J220" t="e">
        <f>VLOOKUP(B220,Visuels!B:C,2,0)</f>
        <v>#N/A</v>
      </c>
      <c r="K220" t="e">
        <f>VLOOKUP(B220,Visuels!B:E,4,0)</f>
        <v>#N/A</v>
      </c>
      <c r="L220" s="29" t="e">
        <f>CONCATENATE("INSERT INTO `Elements` VALUES (",A220,", '", B220,"', '",C220,"', '",D220,"', '",E220,"', '",F220,"', ",IF(G220,"True","False"),", '",H220,"', '",I220,"', '",K220,"');")</f>
        <v>#N/A</v>
      </c>
    </row>
    <row r="221" spans="1:12" x14ac:dyDescent="0.35">
      <c r="A221" s="10">
        <v>220</v>
      </c>
      <c r="B221" s="121" t="s">
        <v>2044</v>
      </c>
      <c r="C221" s="100" t="s">
        <v>2261</v>
      </c>
      <c r="D221" t="s">
        <v>2262</v>
      </c>
      <c r="E221" s="100" t="s">
        <v>2260</v>
      </c>
      <c r="F221" t="str">
        <f t="shared" si="25"/>
        <v>t</v>
      </c>
      <c r="G221" s="120" t="b">
        <f t="shared" si="26"/>
        <v>0</v>
      </c>
      <c r="H221" t="s">
        <v>2263</v>
      </c>
      <c r="I221" t="str">
        <f t="shared" si="27"/>
        <v>tyrannosaurus rex</v>
      </c>
      <c r="J221">
        <f>VLOOKUP(B221,Visuels!B:C,2,0)</f>
        <v>2</v>
      </c>
      <c r="K221" t="e">
        <f>VLOOKUP(B221,Visuels!B:E,4,0)</f>
        <v>#N/A</v>
      </c>
      <c r="L221" s="29" t="e">
        <f>CONCATENATE("INSERT INTO `Elements` VALUES (",A221,", '", SUBSTITUTE(B221,"'","''"),"', '",C221,"', '",D221,"', '",E221,"', '",F221,"', ",IF(G221,"True","False"),", '",H221,"', '",SUBSTITUTE(I221,"'","''"),"', '",K221,"');")</f>
        <v>#N/A</v>
      </c>
    </row>
    <row r="222" spans="1:12" hidden="1" x14ac:dyDescent="0.35">
      <c r="A222" s="10">
        <v>221</v>
      </c>
      <c r="B222" s="75" t="s">
        <v>2347</v>
      </c>
      <c r="C222" t="s">
        <v>2265</v>
      </c>
      <c r="D222" t="s">
        <v>2262</v>
      </c>
      <c r="F222" t="str">
        <f t="shared" si="25"/>
        <v>u</v>
      </c>
      <c r="G222" s="120" t="b">
        <f t="shared" si="26"/>
        <v>1</v>
      </c>
      <c r="I222" t="str">
        <f t="shared" si="27"/>
        <v>ukulélés</v>
      </c>
      <c r="J222" t="e">
        <f>VLOOKUP(B222,Visuels!B:C,2,0)</f>
        <v>#N/A</v>
      </c>
      <c r="K222" t="e">
        <f>VLOOKUP(B222,Visuels!B:E,4,0)</f>
        <v>#N/A</v>
      </c>
      <c r="L222" s="29" t="e">
        <f>CONCATENATE("INSERT INTO `Elements` VALUES (",A222,", '", B222,"', '",C222,"', '",D222,"', '",E222,"', '",F222,"', ",IF(G222,"True","False"),", '",H222,"', '",I222,"', '",K222,"');")</f>
        <v>#N/A</v>
      </c>
    </row>
    <row r="223" spans="1:12" x14ac:dyDescent="0.35">
      <c r="A223" s="10">
        <v>222</v>
      </c>
      <c r="B223" s="121" t="s">
        <v>2132</v>
      </c>
      <c r="C223" s="100"/>
      <c r="D223" t="s">
        <v>2259</v>
      </c>
      <c r="E223" s="100" t="s">
        <v>2260</v>
      </c>
      <c r="F223" t="str">
        <f t="shared" si="25"/>
        <v>v</v>
      </c>
      <c r="G223" s="120" t="b">
        <f t="shared" si="26"/>
        <v>0</v>
      </c>
      <c r="H223" t="s">
        <v>620</v>
      </c>
      <c r="I223" t="str">
        <f t="shared" si="27"/>
        <v>vagues</v>
      </c>
      <c r="J223">
        <f>VLOOKUP(B223,Visuels!B:C,2,0)</f>
        <v>6</v>
      </c>
      <c r="K223" t="e">
        <f>VLOOKUP(B223,Visuels!B:E,4,0)</f>
        <v>#N/A</v>
      </c>
      <c r="L223" s="29" t="e">
        <f>CONCATENATE("INSERT INTO `Elements` VALUES (",A223,", '", SUBSTITUTE(B223,"'","''"),"', '",C223,"', '",D223,"', '",E223,"', '",F223,"', ",IF(G223,"True","False"),", '",H223,"', '",SUBSTITUTE(I223,"'","''"),"', '",K223,"');")</f>
        <v>#N/A</v>
      </c>
    </row>
    <row r="224" spans="1:12" x14ac:dyDescent="0.35">
      <c r="A224" s="10">
        <v>223</v>
      </c>
      <c r="B224" s="121" t="s">
        <v>2190</v>
      </c>
      <c r="C224" s="100" t="s">
        <v>2265</v>
      </c>
      <c r="D224" t="s">
        <v>2259</v>
      </c>
      <c r="E224" s="100" t="s">
        <v>2260</v>
      </c>
      <c r="F224" t="str">
        <f t="shared" si="25"/>
        <v>v</v>
      </c>
      <c r="G224" s="120" t="b">
        <f t="shared" si="26"/>
        <v>0</v>
      </c>
      <c r="H224" t="s">
        <v>620</v>
      </c>
      <c r="I224" t="str">
        <f t="shared" si="27"/>
        <v>valises</v>
      </c>
      <c r="J224">
        <f>VLOOKUP(B224,Visuels!B:C,2,0)</f>
        <v>6</v>
      </c>
      <c r="K224" t="e">
        <f>VLOOKUP(B224,Visuels!B:E,4,0)</f>
        <v>#N/A</v>
      </c>
      <c r="L224" s="29" t="e">
        <f>CONCATENATE("INSERT INTO `Elements` VALUES (",A224,", '", SUBSTITUTE(B224,"'","''"),"', '",C224,"', '",D224,"', '",E224,"', '",F224,"', ",IF(G224,"True","False"),", '",H224,"', '",SUBSTITUTE(I224,"'","''"),"', '",K224,"');")</f>
        <v>#N/A</v>
      </c>
    </row>
    <row r="225" spans="1:12" hidden="1" x14ac:dyDescent="0.35">
      <c r="A225" s="10">
        <v>224</v>
      </c>
      <c r="B225" s="75" t="s">
        <v>2348</v>
      </c>
      <c r="C225" t="s">
        <v>2265</v>
      </c>
      <c r="D225" t="s">
        <v>2262</v>
      </c>
      <c r="F225" t="str">
        <f t="shared" si="25"/>
        <v>v</v>
      </c>
      <c r="G225" s="120" t="b">
        <f t="shared" si="26"/>
        <v>0</v>
      </c>
      <c r="I225" t="str">
        <f t="shared" si="27"/>
        <v>vélos</v>
      </c>
      <c r="J225" t="e">
        <f>VLOOKUP(B225,Visuels!B:C,2,0)</f>
        <v>#N/A</v>
      </c>
      <c r="K225" t="e">
        <f>VLOOKUP(B225,Visuels!B:E,4,0)</f>
        <v>#N/A</v>
      </c>
      <c r="L225" s="29" t="e">
        <f>CONCATENATE("INSERT INTO `Elements` VALUES (",A225,", '", B225,"', '",C225,"', '",D225,"', '",E225,"', '",F225,"', ",IF(G225,"True","False"),", '",H225,"', '",I225,"', '",K225,"');")</f>
        <v>#N/A</v>
      </c>
    </row>
    <row r="226" spans="1:12" hidden="1" x14ac:dyDescent="0.35">
      <c r="A226" s="10">
        <v>225</v>
      </c>
      <c r="B226" s="75" t="s">
        <v>2349</v>
      </c>
      <c r="C226" t="s">
        <v>2265</v>
      </c>
      <c r="D226" t="s">
        <v>2262</v>
      </c>
      <c r="F226" t="str">
        <f t="shared" si="25"/>
        <v>v</v>
      </c>
      <c r="G226" s="120" t="b">
        <f t="shared" si="26"/>
        <v>0</v>
      </c>
      <c r="I226" t="str">
        <f t="shared" si="27"/>
        <v>verres à boire</v>
      </c>
      <c r="J226" t="e">
        <f>VLOOKUP(B226,Visuels!B:C,2,0)</f>
        <v>#N/A</v>
      </c>
      <c r="K226" t="e">
        <f>VLOOKUP(B226,Visuels!B:E,4,0)</f>
        <v>#N/A</v>
      </c>
      <c r="L226" s="29" t="e">
        <f>CONCATENATE("INSERT INTO `Elements` VALUES (",A226,", '", B226,"', '",C226,"', '",D226,"', '",E226,"', '",F226,"', ",IF(G226,"True","False"),", '",H226,"', '",I226,"', '",K226,"');")</f>
        <v>#N/A</v>
      </c>
    </row>
    <row r="227" spans="1:12" x14ac:dyDescent="0.35">
      <c r="A227" s="10">
        <v>226</v>
      </c>
      <c r="B227" s="121" t="s">
        <v>2048</v>
      </c>
      <c r="C227" s="28" t="s">
        <v>2279</v>
      </c>
      <c r="D227" t="s">
        <v>2262</v>
      </c>
      <c r="E227" s="100" t="s">
        <v>2260</v>
      </c>
      <c r="F227" t="str">
        <f t="shared" si="25"/>
        <v>v</v>
      </c>
      <c r="G227" s="120" t="b">
        <f t="shared" si="26"/>
        <v>0</v>
      </c>
      <c r="H227" t="s">
        <v>620</v>
      </c>
      <c r="I227" t="str">
        <f t="shared" si="27"/>
        <v>volcans</v>
      </c>
      <c r="J227">
        <f>VLOOKUP(B227,Visuels!B:C,2,0)</f>
        <v>2</v>
      </c>
      <c r="K227" t="e">
        <f>VLOOKUP(B227,Visuels!B:E,4,0)</f>
        <v>#N/A</v>
      </c>
      <c r="L227" s="29" t="e">
        <f>CONCATENATE("INSERT INTO `Elements` VALUES (",A227,", '", SUBSTITUTE(B227,"'","''"),"', '",C227,"', '",D227,"', '",E227,"', '",F227,"', ",IF(G227,"True","False"),", '",H227,"', '",SUBSTITUTE(I227,"'","''"),"', '",K227,"');")</f>
        <v>#N/A</v>
      </c>
    </row>
    <row r="228" spans="1:12" hidden="1" x14ac:dyDescent="0.35">
      <c r="A228" s="10">
        <v>227</v>
      </c>
      <c r="B228" s="121" t="s">
        <v>2350</v>
      </c>
      <c r="C228" s="100" t="s">
        <v>2265</v>
      </c>
      <c r="D228" t="s">
        <v>2262</v>
      </c>
      <c r="E228" s="100" t="s">
        <v>2260</v>
      </c>
      <c r="F228" t="str">
        <f t="shared" si="25"/>
        <v>w</v>
      </c>
      <c r="G228" s="120" t="b">
        <f t="shared" si="26"/>
        <v>0</v>
      </c>
      <c r="H228" t="s">
        <v>620</v>
      </c>
      <c r="I228" t="str">
        <f t="shared" si="27"/>
        <v>wagons</v>
      </c>
      <c r="J228" t="e">
        <f>VLOOKUP(B228,Visuels!B:C,2,0)</f>
        <v>#N/A</v>
      </c>
      <c r="K228" t="e">
        <f>VLOOKUP(B228,Visuels!B:E,4,0)</f>
        <v>#N/A</v>
      </c>
      <c r="L228" s="29" t="e">
        <f>CONCATENATE("INSERT INTO `Elements` VALUES (",A228,", '", B228,"', '",C228,"', '",D228,"', '",E228,"', '",F228,"', ",IF(G228,"True","False"),", '",H228,"', '",I228,"', '",K228,"');")</f>
        <v>#N/A</v>
      </c>
    </row>
    <row r="229" spans="1:12" hidden="1" x14ac:dyDescent="0.35">
      <c r="A229" s="10">
        <v>228</v>
      </c>
      <c r="B229" s="75" t="s">
        <v>2351</v>
      </c>
      <c r="C229" t="s">
        <v>2261</v>
      </c>
      <c r="D229" t="s">
        <v>2262</v>
      </c>
      <c r="F229" t="str">
        <f t="shared" si="25"/>
        <v>w</v>
      </c>
      <c r="G229" s="120" t="b">
        <f t="shared" si="26"/>
        <v>0</v>
      </c>
      <c r="I229" t="str">
        <f t="shared" si="27"/>
        <v>wapitis</v>
      </c>
      <c r="J229" t="e">
        <f>VLOOKUP(B229,Visuels!B:C,2,0)</f>
        <v>#N/A</v>
      </c>
      <c r="K229" t="e">
        <f>VLOOKUP(B229,Visuels!B:E,4,0)</f>
        <v>#N/A</v>
      </c>
      <c r="L229" s="29" t="e">
        <f>CONCATENATE("INSERT INTO `Elements` VALUES (",A229,", '", B229,"', '",C229,"', '",D229,"', '",E229,"', '",F229,"', ",IF(G229,"True","False"),", '",H229,"', '",I229,"', '",K229,"');")</f>
        <v>#N/A</v>
      </c>
    </row>
    <row r="230" spans="1:12" hidden="1" x14ac:dyDescent="0.35">
      <c r="A230" s="10">
        <v>229</v>
      </c>
      <c r="B230" s="75" t="s">
        <v>2352</v>
      </c>
      <c r="C230" t="s">
        <v>2265</v>
      </c>
      <c r="D230" t="s">
        <v>2262</v>
      </c>
      <c r="F230" t="str">
        <f t="shared" si="25"/>
        <v>y</v>
      </c>
      <c r="G230" s="120" t="b">
        <f t="shared" si="26"/>
        <v>1</v>
      </c>
      <c r="I230" t="str">
        <f t="shared" si="27"/>
        <v>yachts</v>
      </c>
      <c r="J230" t="e">
        <f>VLOOKUP(B230,Visuels!B:C,2,0)</f>
        <v>#N/A</v>
      </c>
      <c r="K230" t="e">
        <f>VLOOKUP(B230,Visuels!B:E,4,0)</f>
        <v>#N/A</v>
      </c>
      <c r="L230" s="29" t="e">
        <f>CONCATENATE("INSERT INTO `Elements` VALUES (",A230,", '", B230,"', '",C230,"', '",D230,"', '",E230,"', '",F230,"', ",IF(G230,"True","False"),", '",H230,"', '",I230,"', '",K230,"');")</f>
        <v>#N/A</v>
      </c>
    </row>
    <row r="231" spans="1:12" x14ac:dyDescent="0.35">
      <c r="A231" s="10">
        <v>230</v>
      </c>
      <c r="B231" s="121" t="s">
        <v>2238</v>
      </c>
      <c r="C231" s="100" t="s">
        <v>2261</v>
      </c>
      <c r="D231" t="s">
        <v>2262</v>
      </c>
      <c r="E231" s="100" t="s">
        <v>2260</v>
      </c>
      <c r="F231" t="str">
        <f t="shared" si="25"/>
        <v>y</v>
      </c>
      <c r="G231" s="120" t="b">
        <f t="shared" si="26"/>
        <v>1</v>
      </c>
      <c r="H231" t="s">
        <v>2263</v>
      </c>
      <c r="I231" t="str">
        <f t="shared" si="27"/>
        <v>yacks</v>
      </c>
      <c r="J231">
        <f>VLOOKUP(B231,Visuels!B:C,2,0)</f>
        <v>8</v>
      </c>
      <c r="K231" t="e">
        <f>VLOOKUP(B231,Visuels!B:E,4,0)</f>
        <v>#N/A</v>
      </c>
      <c r="L231" s="29" t="e">
        <f>CONCATENATE("INSERT INTO `Elements` VALUES (",A231,", '", SUBSTITUTE(B231,"'","''"),"', '",C231,"', '",D231,"', '",E231,"', '",F231,"', ",IF(G231,"True","False"),", '",H231,"', '",SUBSTITUTE(I231,"'","''"),"', '",K231,"');")</f>
        <v>#N/A</v>
      </c>
    </row>
    <row r="232" spans="1:12" x14ac:dyDescent="0.35">
      <c r="A232" s="10">
        <v>231</v>
      </c>
      <c r="B232" s="121" t="s">
        <v>2119</v>
      </c>
      <c r="C232" s="100" t="s">
        <v>2265</v>
      </c>
      <c r="D232" t="s">
        <v>2262</v>
      </c>
      <c r="E232" s="100" t="s">
        <v>2260</v>
      </c>
      <c r="F232" t="str">
        <f t="shared" si="25"/>
        <v>y</v>
      </c>
      <c r="G232" s="120" t="b">
        <f t="shared" si="26"/>
        <v>1</v>
      </c>
      <c r="H232" t="s">
        <v>620</v>
      </c>
      <c r="I232" t="str">
        <f t="shared" si="27"/>
        <v>yoyos</v>
      </c>
      <c r="J232">
        <f>VLOOKUP(B232,Visuels!B:C,2,0)</f>
        <v>5</v>
      </c>
      <c r="K232" t="e">
        <f>VLOOKUP(B232,Visuels!B:E,4,0)</f>
        <v>#N/A</v>
      </c>
      <c r="L232" s="29" t="e">
        <f>CONCATENATE("INSERT INTO `Elements` VALUES (",A232,", '", SUBSTITUTE(B232,"'","''"),"', '",C232,"', '",D232,"', '",E232,"', '",F232,"', ",IF(G232,"True","False"),", '",H232,"', '",SUBSTITUTE(I232,"'","''"),"', '",K232,"');")</f>
        <v>#N/A</v>
      </c>
    </row>
    <row r="233" spans="1:12" x14ac:dyDescent="0.35">
      <c r="A233" s="10">
        <v>232</v>
      </c>
      <c r="B233" s="121" t="s">
        <v>2239</v>
      </c>
      <c r="C233" s="100" t="s">
        <v>2261</v>
      </c>
      <c r="D233" t="s">
        <v>2262</v>
      </c>
      <c r="E233" s="100" t="s">
        <v>2260</v>
      </c>
      <c r="F233" t="str">
        <f t="shared" si="25"/>
        <v>z</v>
      </c>
      <c r="G233" s="120" t="b">
        <f t="shared" si="26"/>
        <v>0</v>
      </c>
      <c r="H233" t="s">
        <v>2263</v>
      </c>
      <c r="I233" t="str">
        <f t="shared" si="27"/>
        <v>zèbres</v>
      </c>
      <c r="J233">
        <f>VLOOKUP(B233,Visuels!B:C,2,0)</f>
        <v>8</v>
      </c>
      <c r="K233" t="e">
        <f>VLOOKUP(B233,Visuels!B:E,4,0)</f>
        <v>#N/A</v>
      </c>
      <c r="L233" s="29" t="e">
        <f>CONCATENATE("INSERT INTO `Elements` VALUES (",A233,", '", SUBSTITUTE(B233,"'","''"),"', '",C233,"', '",D233,"', '",E233,"', '",F233,"', ",IF(G233,"True","False"),", '",H233,"', '",SUBSTITUTE(I233,"'","''"),"', '",K233,"');")</f>
        <v>#N/A</v>
      </c>
    </row>
    <row r="234" spans="1:12" hidden="1" x14ac:dyDescent="0.35">
      <c r="A234" s="10">
        <v>233</v>
      </c>
      <c r="B234" s="75" t="s">
        <v>2353</v>
      </c>
      <c r="C234" t="s">
        <v>2261</v>
      </c>
      <c r="D234" t="s">
        <v>2262</v>
      </c>
      <c r="F234" t="str">
        <f t="shared" si="25"/>
        <v>z</v>
      </c>
      <c r="G234" s="120" t="b">
        <f t="shared" si="26"/>
        <v>0</v>
      </c>
      <c r="I234" t="str">
        <f t="shared" si="27"/>
        <v>zébus</v>
      </c>
      <c r="J234" t="e">
        <f>VLOOKUP(B234,Visuels!B:C,2,0)</f>
        <v>#N/A</v>
      </c>
      <c r="K234" t="e">
        <f>VLOOKUP(B234,Visuels!B:E,4,0)</f>
        <v>#N/A</v>
      </c>
      <c r="L234" s="29" t="e">
        <f>CONCATENATE("INSERT INTO `Elements` VALUES (",A234,", '", B234,"', '",C234,"', '",D234,"', '",E234,"', '",F234,"', ",IF(G234,"True","False"),", '",H234,"', '",I234,"', '",K234,"');")</f>
        <v>#N/A</v>
      </c>
    </row>
    <row r="235" spans="1:12" hidden="1" x14ac:dyDescent="0.35">
      <c r="A235" s="10">
        <v>234</v>
      </c>
      <c r="B235" s="75" t="s">
        <v>2354</v>
      </c>
      <c r="C235" t="s">
        <v>2265</v>
      </c>
      <c r="D235" t="s">
        <v>2262</v>
      </c>
      <c r="F235" t="str">
        <f t="shared" si="25"/>
        <v>z</v>
      </c>
      <c r="G235" s="120" t="b">
        <f t="shared" si="26"/>
        <v>0</v>
      </c>
      <c r="I235" t="str">
        <f t="shared" si="27"/>
        <v>zeppelins</v>
      </c>
      <c r="J235" t="e">
        <f>VLOOKUP(B235,Visuels!B:C,2,0)</f>
        <v>#N/A</v>
      </c>
      <c r="K235" t="e">
        <f>VLOOKUP(B235,Visuels!B:E,4,0)</f>
        <v>#N/A</v>
      </c>
      <c r="L235" s="29" t="e">
        <f>CONCATENATE("INSERT INTO `Elements` VALUES (",A235,", '", B235,"', '",C235,"', '",D235,"', '",E235,"', '",F235,"', ",IF(G235,"True","False"),", '",H235,"', '",I235,"', '",K235,"');")</f>
        <v>#N/A</v>
      </c>
    </row>
    <row r="236" spans="1:12" hidden="1" x14ac:dyDescent="0.35">
      <c r="A236" s="10">
        <v>235</v>
      </c>
      <c r="B236" s="75" t="s">
        <v>2355</v>
      </c>
      <c r="C236" t="s">
        <v>2261</v>
      </c>
      <c r="D236" t="s">
        <v>2259</v>
      </c>
      <c r="F236" t="str">
        <f t="shared" si="25"/>
        <v>z</v>
      </c>
      <c r="G236" s="120" t="b">
        <f t="shared" si="26"/>
        <v>0</v>
      </c>
      <c r="I236" t="str">
        <f t="shared" si="27"/>
        <v>zibelines</v>
      </c>
      <c r="J236" t="e">
        <f>VLOOKUP(B236,Visuels!B:C,2,0)</f>
        <v>#N/A</v>
      </c>
      <c r="K236" t="e">
        <f>VLOOKUP(B236,Visuels!B:E,4,0)</f>
        <v>#N/A</v>
      </c>
      <c r="L236" s="29" t="e">
        <f>CONCATENATE("INSERT INTO `Elements` VALUES (",A236,", '", B236,"', '",C236,"', '",D236,"', '",E236,"', '",F236,"', ",IF(G236,"True","False"),", '",H236,"', '",I236,"', '",K236,"');")</f>
        <v>#N/A</v>
      </c>
    </row>
    <row r="237" spans="1:12" hidden="1" x14ac:dyDescent="0.35">
      <c r="J237" t="s">
        <v>1047</v>
      </c>
      <c r="K237" t="s">
        <v>1047</v>
      </c>
      <c r="L237" s="29"/>
    </row>
    <row r="238" spans="1:12" x14ac:dyDescent="0.35">
      <c r="L238" s="29"/>
    </row>
    <row r="239" spans="1:12" x14ac:dyDescent="0.35">
      <c r="L239" s="29"/>
    </row>
    <row r="240" spans="1:12" x14ac:dyDescent="0.35">
      <c r="L240" s="29"/>
    </row>
  </sheetData>
  <autoFilter ref="A1:L237" xr:uid="{00000000-0009-0000-0000-000020000000}"/>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zoomScaleNormal="100" workbookViewId="0">
      <selection activeCell="A33" sqref="A33"/>
    </sheetView>
  </sheetViews>
  <sheetFormatPr baseColWidth="10" defaultColWidth="10.54296875" defaultRowHeight="14.5" x14ac:dyDescent="0.35"/>
  <cols>
    <col min="1" max="1" width="18" customWidth="1"/>
    <col min="2" max="2" width="40.6328125" customWidth="1"/>
    <col min="3" max="3" width="41.7265625" customWidth="1"/>
  </cols>
  <sheetData>
    <row r="1" spans="1:9" s="4" customFormat="1" x14ac:dyDescent="0.35">
      <c r="A1" s="14" t="s">
        <v>93</v>
      </c>
      <c r="B1" s="3" t="s">
        <v>94</v>
      </c>
      <c r="C1" s="3"/>
    </row>
    <row r="2" spans="1:9" x14ac:dyDescent="0.35">
      <c r="A2" s="5" t="s">
        <v>2</v>
      </c>
      <c r="B2" s="5" t="s">
        <v>3</v>
      </c>
      <c r="C2" s="5" t="s">
        <v>4</v>
      </c>
      <c r="D2" s="5" t="s">
        <v>5</v>
      </c>
      <c r="E2" s="5" t="s">
        <v>6</v>
      </c>
      <c r="F2" s="5" t="s">
        <v>7</v>
      </c>
    </row>
    <row r="3" spans="1:9" x14ac:dyDescent="0.35">
      <c r="A3" s="7" t="s">
        <v>30</v>
      </c>
      <c r="B3" s="7" t="s">
        <v>95</v>
      </c>
      <c r="C3" s="15" t="s">
        <v>96</v>
      </c>
      <c r="D3" s="7" t="s">
        <v>11</v>
      </c>
      <c r="E3" s="7" t="s">
        <v>12</v>
      </c>
      <c r="F3" s="7"/>
    </row>
    <row r="4" spans="1:9" x14ac:dyDescent="0.35">
      <c r="A4" s="7" t="s">
        <v>48</v>
      </c>
      <c r="B4" s="9" t="s">
        <v>49</v>
      </c>
      <c r="C4" s="15" t="s">
        <v>97</v>
      </c>
      <c r="D4" s="7" t="s">
        <v>11</v>
      </c>
      <c r="E4" s="7"/>
      <c r="F4" s="7"/>
      <c r="H4" s="17"/>
      <c r="I4" s="17"/>
    </row>
    <row r="5" spans="1:9" x14ac:dyDescent="0.35">
      <c r="A5" s="10" t="s">
        <v>69</v>
      </c>
      <c r="B5" s="7" t="s">
        <v>34</v>
      </c>
      <c r="C5" s="10" t="s">
        <v>70</v>
      </c>
      <c r="D5" s="10" t="s">
        <v>11</v>
      </c>
      <c r="E5" s="10"/>
      <c r="F5" s="10" t="s">
        <v>12</v>
      </c>
    </row>
    <row r="7" spans="1:9" s="4" customFormat="1" x14ac:dyDescent="0.35">
      <c r="A7" s="14" t="s">
        <v>98</v>
      </c>
      <c r="B7" s="3" t="s">
        <v>99</v>
      </c>
      <c r="C7" s="3"/>
    </row>
    <row r="8" spans="1:9" x14ac:dyDescent="0.35">
      <c r="A8" s="5" t="s">
        <v>2</v>
      </c>
      <c r="B8" s="5" t="s">
        <v>3</v>
      </c>
      <c r="C8" s="5" t="s">
        <v>4</v>
      </c>
      <c r="D8" s="5" t="s">
        <v>5</v>
      </c>
      <c r="E8" s="5" t="s">
        <v>6</v>
      </c>
      <c r="F8" s="5" t="s">
        <v>7</v>
      </c>
    </row>
    <row r="9" spans="1:9" x14ac:dyDescent="0.35">
      <c r="A9" s="7" t="s">
        <v>30</v>
      </c>
      <c r="B9" s="7" t="s">
        <v>100</v>
      </c>
      <c r="C9" s="15" t="s">
        <v>101</v>
      </c>
      <c r="D9" s="7" t="s">
        <v>11</v>
      </c>
      <c r="E9" s="7" t="s">
        <v>12</v>
      </c>
      <c r="F9" s="7"/>
    </row>
    <row r="10" spans="1:9" x14ac:dyDescent="0.35">
      <c r="A10" s="7" t="s">
        <v>48</v>
      </c>
      <c r="B10" s="9" t="s">
        <v>49</v>
      </c>
      <c r="C10" s="15" t="s">
        <v>102</v>
      </c>
      <c r="D10" s="7" t="s">
        <v>11</v>
      </c>
      <c r="E10" s="7"/>
      <c r="F10" s="7"/>
      <c r="H10" s="17"/>
      <c r="I10" s="17"/>
    </row>
    <row r="11" spans="1:9" x14ac:dyDescent="0.35">
      <c r="A11" s="10" t="s">
        <v>103</v>
      </c>
      <c r="B11" s="7" t="s">
        <v>95</v>
      </c>
      <c r="C11" s="10" t="s">
        <v>96</v>
      </c>
      <c r="D11" s="10" t="s">
        <v>11</v>
      </c>
      <c r="E11" s="10"/>
      <c r="F11" s="10" t="s">
        <v>12</v>
      </c>
    </row>
    <row r="13" spans="1:9" s="4" customFormat="1" x14ac:dyDescent="0.35">
      <c r="A13" s="14" t="s">
        <v>104</v>
      </c>
      <c r="B13" s="3" t="s">
        <v>105</v>
      </c>
      <c r="C13" s="3" t="s">
        <v>106</v>
      </c>
    </row>
    <row r="14" spans="1:9" x14ac:dyDescent="0.35">
      <c r="A14" s="5" t="s">
        <v>2</v>
      </c>
      <c r="B14" s="5" t="s">
        <v>3</v>
      </c>
      <c r="C14" s="5" t="s">
        <v>4</v>
      </c>
      <c r="D14" s="5" t="s">
        <v>5</v>
      </c>
      <c r="E14" s="5" t="s">
        <v>6</v>
      </c>
      <c r="F14" s="5" t="s">
        <v>7</v>
      </c>
    </row>
    <row r="15" spans="1:9" x14ac:dyDescent="0.35">
      <c r="A15" s="10" t="s">
        <v>107</v>
      </c>
      <c r="B15" s="7" t="s">
        <v>34</v>
      </c>
      <c r="C15" s="10" t="s">
        <v>62</v>
      </c>
      <c r="D15" s="10" t="s">
        <v>11</v>
      </c>
      <c r="E15" s="10"/>
      <c r="F15" s="10" t="s">
        <v>12</v>
      </c>
    </row>
    <row r="16" spans="1:9" x14ac:dyDescent="0.35">
      <c r="A16" s="10" t="s">
        <v>108</v>
      </c>
      <c r="B16" s="7" t="s">
        <v>49</v>
      </c>
      <c r="C16" s="10" t="s">
        <v>101</v>
      </c>
      <c r="D16" s="10" t="s">
        <v>11</v>
      </c>
      <c r="E16" s="10"/>
      <c r="F16" s="10" t="s">
        <v>12</v>
      </c>
    </row>
    <row r="17" spans="1:6" x14ac:dyDescent="0.35">
      <c r="A17" s="7" t="s">
        <v>30</v>
      </c>
      <c r="B17" s="7" t="s">
        <v>49</v>
      </c>
      <c r="C17" s="15" t="s">
        <v>109</v>
      </c>
      <c r="D17" s="7" t="s">
        <v>11</v>
      </c>
      <c r="E17" s="7" t="s">
        <v>12</v>
      </c>
      <c r="F17" s="7"/>
    </row>
    <row r="18" spans="1:6" x14ac:dyDescent="0.35">
      <c r="A18" s="7" t="s">
        <v>48</v>
      </c>
      <c r="B18" s="7" t="s">
        <v>49</v>
      </c>
      <c r="C18" s="15" t="s">
        <v>110</v>
      </c>
      <c r="D18" s="7" t="s">
        <v>11</v>
      </c>
      <c r="E18" s="7"/>
      <c r="F18" s="7"/>
    </row>
    <row r="19" spans="1:6" x14ac:dyDescent="0.35">
      <c r="A19" s="7" t="s">
        <v>4</v>
      </c>
      <c r="B19" s="7" t="s">
        <v>111</v>
      </c>
      <c r="C19" s="15" t="s">
        <v>112</v>
      </c>
      <c r="D19" s="7" t="s">
        <v>11</v>
      </c>
      <c r="E19" s="7"/>
      <c r="F19" s="7"/>
    </row>
    <row r="21" spans="1:6" s="4" customFormat="1" x14ac:dyDescent="0.35">
      <c r="A21" s="14" t="s">
        <v>113</v>
      </c>
      <c r="B21" s="3" t="s">
        <v>114</v>
      </c>
      <c r="C21" s="3" t="s">
        <v>106</v>
      </c>
    </row>
    <row r="22" spans="1:6" x14ac:dyDescent="0.35">
      <c r="A22" s="5" t="s">
        <v>2</v>
      </c>
      <c r="B22" s="5" t="s">
        <v>3</v>
      </c>
      <c r="C22" s="5" t="s">
        <v>4</v>
      </c>
      <c r="D22" s="5" t="s">
        <v>5</v>
      </c>
      <c r="E22" s="5" t="s">
        <v>6</v>
      </c>
      <c r="F22" s="5" t="s">
        <v>7</v>
      </c>
    </row>
    <row r="23" spans="1:6" x14ac:dyDescent="0.35">
      <c r="A23" s="10" t="s">
        <v>115</v>
      </c>
      <c r="B23" s="7" t="s">
        <v>49</v>
      </c>
      <c r="C23" s="10" t="s">
        <v>62</v>
      </c>
      <c r="D23" s="10" t="s">
        <v>11</v>
      </c>
      <c r="E23" s="10"/>
      <c r="F23" s="10" t="s">
        <v>12</v>
      </c>
    </row>
    <row r="24" spans="1:6" x14ac:dyDescent="0.35">
      <c r="A24" s="10" t="s">
        <v>116</v>
      </c>
      <c r="B24" s="7" t="s">
        <v>49</v>
      </c>
      <c r="C24" s="10" t="s">
        <v>101</v>
      </c>
      <c r="D24" s="10" t="s">
        <v>11</v>
      </c>
      <c r="E24" s="10"/>
      <c r="F24" s="10" t="s">
        <v>12</v>
      </c>
    </row>
    <row r="25" spans="1:6" x14ac:dyDescent="0.35">
      <c r="A25" s="7" t="s">
        <v>117</v>
      </c>
      <c r="B25" s="7" t="s">
        <v>111</v>
      </c>
      <c r="C25" s="15" t="s">
        <v>118</v>
      </c>
      <c r="D25" s="7" t="s">
        <v>11</v>
      </c>
      <c r="E25" s="7"/>
      <c r="F25" s="7"/>
    </row>
    <row r="26" spans="1:6" x14ac:dyDescent="0.35">
      <c r="A26" s="7" t="s">
        <v>119</v>
      </c>
      <c r="B26" s="7" t="s">
        <v>111</v>
      </c>
      <c r="C26" s="15" t="s">
        <v>120</v>
      </c>
      <c r="D26" s="7" t="s">
        <v>11</v>
      </c>
      <c r="E26" s="7"/>
      <c r="F26" s="7"/>
    </row>
    <row r="27" spans="1:6" x14ac:dyDescent="0.35">
      <c r="A27" s="23"/>
      <c r="B27" s="23"/>
      <c r="C27" s="24"/>
      <c r="D27" s="23"/>
      <c r="E27" s="23"/>
      <c r="F27" s="23"/>
    </row>
    <row r="28" spans="1:6" s="4" customFormat="1" x14ac:dyDescent="0.35">
      <c r="A28" s="14" t="s">
        <v>121</v>
      </c>
      <c r="B28" s="3" t="s">
        <v>122</v>
      </c>
      <c r="C28" s="3" t="s">
        <v>123</v>
      </c>
    </row>
    <row r="29" spans="1:6" x14ac:dyDescent="0.35">
      <c r="A29" s="5" t="s">
        <v>2</v>
      </c>
      <c r="B29" s="5" t="s">
        <v>3</v>
      </c>
      <c r="C29" s="5" t="s">
        <v>4</v>
      </c>
      <c r="D29" s="5" t="s">
        <v>5</v>
      </c>
      <c r="E29" s="5" t="s">
        <v>6</v>
      </c>
      <c r="F29" s="5" t="s">
        <v>7</v>
      </c>
    </row>
    <row r="30" spans="1:6" x14ac:dyDescent="0.35">
      <c r="A30" s="10" t="s">
        <v>124</v>
      </c>
      <c r="B30" s="7" t="s">
        <v>49</v>
      </c>
      <c r="C30" s="10" t="s">
        <v>101</v>
      </c>
      <c r="D30" s="10" t="s">
        <v>11</v>
      </c>
      <c r="E30" s="10"/>
      <c r="F30" s="10" t="s">
        <v>12</v>
      </c>
    </row>
    <row r="31" spans="1:6" x14ac:dyDescent="0.35">
      <c r="A31" s="7" t="s">
        <v>30</v>
      </c>
      <c r="B31" s="7" t="s">
        <v>49</v>
      </c>
      <c r="C31" s="15" t="s">
        <v>125</v>
      </c>
      <c r="D31" s="7" t="s">
        <v>11</v>
      </c>
      <c r="E31" s="7" t="s">
        <v>12</v>
      </c>
      <c r="F31" s="7"/>
    </row>
    <row r="32" spans="1:6" x14ac:dyDescent="0.35">
      <c r="A32" s="7" t="s">
        <v>48</v>
      </c>
      <c r="B32" s="7" t="s">
        <v>111</v>
      </c>
      <c r="C32" s="15" t="s">
        <v>126</v>
      </c>
      <c r="D32" s="7" t="s">
        <v>11</v>
      </c>
      <c r="E32" s="7"/>
      <c r="F32" s="7"/>
    </row>
    <row r="33" spans="1:6" x14ac:dyDescent="0.35">
      <c r="A33" s="7" t="s">
        <v>127</v>
      </c>
      <c r="B33" s="7" t="s">
        <v>111</v>
      </c>
      <c r="C33" s="15" t="s">
        <v>128</v>
      </c>
      <c r="D33" s="7" t="s">
        <v>11</v>
      </c>
      <c r="E33" s="7"/>
      <c r="F33" s="7"/>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zoomScaleNormal="100" workbookViewId="0">
      <pane ySplit="1" topLeftCell="A2" activePane="bottomLeft" state="frozen"/>
      <selection pane="bottomLeft" activeCell="A2" sqref="A2"/>
    </sheetView>
  </sheetViews>
  <sheetFormatPr baseColWidth="10" defaultColWidth="10.54296875" defaultRowHeight="14.5" x14ac:dyDescent="0.35"/>
  <cols>
    <col min="1" max="1" width="29" customWidth="1"/>
    <col min="3" max="4" width="17.7265625" customWidth="1"/>
  </cols>
  <sheetData>
    <row r="1" spans="1:4" x14ac:dyDescent="0.35">
      <c r="A1" s="21" t="s">
        <v>129</v>
      </c>
      <c r="B1" s="21" t="s">
        <v>8</v>
      </c>
      <c r="C1" s="21" t="s">
        <v>14</v>
      </c>
      <c r="D1" s="25" t="s">
        <v>74</v>
      </c>
    </row>
    <row r="2" spans="1:4" x14ac:dyDescent="0.35">
      <c r="A2" s="10" t="s">
        <v>87</v>
      </c>
      <c r="B2" s="10" t="s">
        <v>130</v>
      </c>
      <c r="C2" s="10" t="s">
        <v>131</v>
      </c>
      <c r="D2" t="str">
        <f>CONCATENATE("INSERT INTO `metacomp` VALUES ('",B2,"', '",C2,"', '",A2,"');")</f>
        <v>INSERT INTO `metacomp` VALUES ('M-NC', 'Nombres &amp; Calculs', 'M');</v>
      </c>
    </row>
    <row r="3" spans="1:4" x14ac:dyDescent="0.35">
      <c r="A3" s="10" t="s">
        <v>87</v>
      </c>
      <c r="B3" s="10" t="s">
        <v>132</v>
      </c>
      <c r="C3" s="15" t="s">
        <v>133</v>
      </c>
      <c r="D3" t="str">
        <f>CONCATENATE("INSERT INTO `metacomp` VALUES ('",B3,"', '",C3,"', '",A3,"');")</f>
        <v>INSERT INTO `metacomp` VALUES ('M-EG', 'Espace &amp; Géométrie', 'M');</v>
      </c>
    </row>
    <row r="4" spans="1:4" ht="29" x14ac:dyDescent="0.35">
      <c r="A4" s="10" t="s">
        <v>87</v>
      </c>
      <c r="B4" s="10" t="s">
        <v>134</v>
      </c>
      <c r="C4" s="15" t="s">
        <v>135</v>
      </c>
      <c r="D4" t="str">
        <f>CONCATENATE("INSERT INTO `metacomp` VALUES ('",B4,"', '",C4,"', '",A4,"');")</f>
        <v>INSERT INTO `metacomp` VALUES ('M-MG', 'Mesures &amp; Grandeurs', 'M');</v>
      </c>
    </row>
  </sheetData>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
  <sheetViews>
    <sheetView zoomScaleNormal="100" workbookViewId="0">
      <pane ySplit="1" topLeftCell="A2" activePane="bottomLeft" state="frozen"/>
      <selection pane="bottomLeft" activeCell="A2" sqref="A2"/>
    </sheetView>
  </sheetViews>
  <sheetFormatPr baseColWidth="10" defaultColWidth="10.54296875" defaultRowHeight="14.5" x14ac:dyDescent="0.35"/>
  <cols>
    <col min="3" max="3" width="24.453125" customWidth="1"/>
  </cols>
  <sheetData>
    <row r="1" spans="1:9" x14ac:dyDescent="0.35">
      <c r="A1" s="21" t="s">
        <v>136</v>
      </c>
      <c r="B1" s="21" t="s">
        <v>8</v>
      </c>
      <c r="C1" s="21" t="s">
        <v>14</v>
      </c>
      <c r="D1" s="25" t="s">
        <v>74</v>
      </c>
      <c r="I1" s="26" t="s">
        <v>137</v>
      </c>
    </row>
    <row r="2" spans="1:9" x14ac:dyDescent="0.35">
      <c r="A2" s="10" t="s">
        <v>130</v>
      </c>
      <c r="B2" s="10" t="s">
        <v>138</v>
      </c>
      <c r="C2" s="10" t="s">
        <v>139</v>
      </c>
      <c r="D2" t="str">
        <f t="shared" ref="D2:D10" si="0">CONCATENATE("INSERT INTO `catcomp` VALUES ('",B2,"', '",C2,"', '",A2,"');")</f>
        <v>INSERT INTO `catcomp` VALUES ('M-NC-C', 'Comptage', 'M-NC');</v>
      </c>
      <c r="I2" s="26" t="s">
        <v>137</v>
      </c>
    </row>
    <row r="3" spans="1:9" x14ac:dyDescent="0.35">
      <c r="A3" s="10" t="s">
        <v>130</v>
      </c>
      <c r="B3" s="10" t="s">
        <v>140</v>
      </c>
      <c r="C3" s="10" t="s">
        <v>141</v>
      </c>
      <c r="D3" t="str">
        <f t="shared" si="0"/>
        <v>INSERT INTO `catcomp` VALUES ('M-NC-SN', 'Système numérique', 'M-NC');</v>
      </c>
      <c r="I3" s="10" t="s">
        <v>137</v>
      </c>
    </row>
    <row r="4" spans="1:9" x14ac:dyDescent="0.35">
      <c r="A4" s="10" t="s">
        <v>130</v>
      </c>
      <c r="B4" s="10" t="s">
        <v>142</v>
      </c>
      <c r="C4" s="10" t="s">
        <v>143</v>
      </c>
      <c r="D4" t="str">
        <f t="shared" si="0"/>
        <v>INSERT INTO `catcomp` VALUES ('M-NC-P', 'Propriétés', 'M-NC');</v>
      </c>
      <c r="I4" s="10" t="s">
        <v>137</v>
      </c>
    </row>
    <row r="5" spans="1:9" x14ac:dyDescent="0.35">
      <c r="A5" s="10" t="s">
        <v>130</v>
      </c>
      <c r="B5" s="10" t="s">
        <v>144</v>
      </c>
      <c r="C5" s="10" t="s">
        <v>145</v>
      </c>
      <c r="D5" t="str">
        <f t="shared" si="0"/>
        <v>INSERT INTO `catcomp` VALUES ('M-NC-O', 'Opérations', 'M-NC');</v>
      </c>
      <c r="I5" s="26" t="s">
        <v>146</v>
      </c>
    </row>
    <row r="6" spans="1:9" x14ac:dyDescent="0.35">
      <c r="A6" s="10" t="s">
        <v>132</v>
      </c>
      <c r="B6" s="10" t="s">
        <v>147</v>
      </c>
      <c r="C6" s="10" t="s">
        <v>148</v>
      </c>
      <c r="D6" t="str">
        <f t="shared" si="0"/>
        <v>INSERT INTO `catcomp` VALUES ('M-EG-F', 'Formes', 'M-EG');</v>
      </c>
      <c r="I6" s="26" t="s">
        <v>146</v>
      </c>
    </row>
    <row r="7" spans="1:9" x14ac:dyDescent="0.35">
      <c r="A7" s="10" t="s">
        <v>132</v>
      </c>
      <c r="B7" s="10" t="s">
        <v>149</v>
      </c>
      <c r="C7" s="10" t="s">
        <v>150</v>
      </c>
      <c r="D7" t="str">
        <f t="shared" si="0"/>
        <v>INSERT INTO `catcomp` VALUES ('M-EG-E', 'Espace : repérage 2D et 3D', 'M-EG');</v>
      </c>
      <c r="I7" s="26" t="s">
        <v>146</v>
      </c>
    </row>
    <row r="8" spans="1:9" x14ac:dyDescent="0.35">
      <c r="A8" s="10" t="s">
        <v>132</v>
      </c>
      <c r="B8" s="10" t="s">
        <v>151</v>
      </c>
      <c r="C8" s="10" t="s">
        <v>152</v>
      </c>
      <c r="D8" t="str">
        <f t="shared" si="0"/>
        <v>INSERT INTO `catcomp` VALUES ('M-EG-P', 'Praxie', 'M-EG');</v>
      </c>
      <c r="I8" s="26" t="s">
        <v>146</v>
      </c>
    </row>
    <row r="9" spans="1:9" x14ac:dyDescent="0.35">
      <c r="A9" s="10" t="s">
        <v>134</v>
      </c>
      <c r="B9" s="10" t="s">
        <v>153</v>
      </c>
      <c r="C9" s="10" t="s">
        <v>154</v>
      </c>
      <c r="D9" t="str">
        <f t="shared" si="0"/>
        <v>INSERT INTO `catcomp` VALUES ('M-MG-M', 'Mesures', 'M-MG');</v>
      </c>
      <c r="I9" s="10" t="s">
        <v>138</v>
      </c>
    </row>
    <row r="10" spans="1:9" x14ac:dyDescent="0.35">
      <c r="A10" s="10" t="s">
        <v>134</v>
      </c>
      <c r="B10" s="10" t="s">
        <v>155</v>
      </c>
      <c r="C10" s="10" t="s">
        <v>156</v>
      </c>
      <c r="D10" t="str">
        <f t="shared" si="0"/>
        <v>INSERT INTO `catcomp` VALUES ('M-MG-G', 'Grandeurs', 'M-MG');</v>
      </c>
      <c r="I10" s="27" t="s">
        <v>138</v>
      </c>
    </row>
    <row r="11" spans="1:9" x14ac:dyDescent="0.35">
      <c r="I11" s="28"/>
    </row>
    <row r="12" spans="1:9" x14ac:dyDescent="0.35">
      <c r="I12" s="28"/>
    </row>
    <row r="13" spans="1:9" x14ac:dyDescent="0.35">
      <c r="I13" s="28"/>
    </row>
    <row r="14" spans="1:9" x14ac:dyDescent="0.35">
      <c r="I14" s="28"/>
    </row>
    <row r="15" spans="1:9" x14ac:dyDescent="0.35">
      <c r="I15" s="28"/>
    </row>
    <row r="16" spans="1:9" x14ac:dyDescent="0.35">
      <c r="I16" s="28"/>
    </row>
    <row r="17" spans="9:9" x14ac:dyDescent="0.35">
      <c r="I17" s="28"/>
    </row>
    <row r="18" spans="9:9" x14ac:dyDescent="0.35">
      <c r="I18" s="28"/>
    </row>
    <row r="19" spans="9:9" x14ac:dyDescent="0.35">
      <c r="I19" s="28"/>
    </row>
    <row r="20" spans="9:9" x14ac:dyDescent="0.35">
      <c r="I20" s="28"/>
    </row>
    <row r="21" spans="9:9" x14ac:dyDescent="0.35">
      <c r="I21" s="28"/>
    </row>
    <row r="22" spans="9:9" x14ac:dyDescent="0.35">
      <c r="I22" s="28"/>
    </row>
    <row r="23" spans="9:9" x14ac:dyDescent="0.35">
      <c r="I23" s="28"/>
    </row>
    <row r="24" spans="9:9" x14ac:dyDescent="0.35">
      <c r="I24" s="28"/>
    </row>
    <row r="25" spans="9:9" x14ac:dyDescent="0.35">
      <c r="I25" s="28"/>
    </row>
    <row r="26" spans="9:9" x14ac:dyDescent="0.35">
      <c r="I26" s="28"/>
    </row>
    <row r="27" spans="9:9" x14ac:dyDescent="0.35">
      <c r="I27" s="28"/>
    </row>
    <row r="28" spans="9:9" x14ac:dyDescent="0.35">
      <c r="I28" s="28"/>
    </row>
    <row r="29" spans="9:9" x14ac:dyDescent="0.35">
      <c r="I29" s="28"/>
    </row>
    <row r="30" spans="9:9" x14ac:dyDescent="0.35">
      <c r="I30" s="28"/>
    </row>
    <row r="31" spans="9:9" x14ac:dyDescent="0.35">
      <c r="I31" s="28"/>
    </row>
    <row r="32" spans="9:9" x14ac:dyDescent="0.35">
      <c r="I32" s="28"/>
    </row>
    <row r="33" spans="9:9" x14ac:dyDescent="0.35">
      <c r="I33" s="28"/>
    </row>
    <row r="34" spans="9:9" x14ac:dyDescent="0.35">
      <c r="I34" s="28"/>
    </row>
    <row r="35" spans="9:9" x14ac:dyDescent="0.35">
      <c r="I35" s="28"/>
    </row>
  </sheetData>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MJ191"/>
  <sheetViews>
    <sheetView zoomScaleNormal="100" workbookViewId="0">
      <pane ySplit="1" topLeftCell="A8" activePane="bottomLeft" state="frozen"/>
      <selection pane="bottomLeft" activeCell="D11" sqref="D11"/>
    </sheetView>
  </sheetViews>
  <sheetFormatPr baseColWidth="10" defaultColWidth="11.453125" defaultRowHeight="14.5" x14ac:dyDescent="0.35"/>
  <cols>
    <col min="1" max="1" width="11.453125" style="29"/>
    <col min="2" max="2" width="16.453125" style="29" customWidth="1"/>
    <col min="3" max="3" width="11.453125" style="29"/>
    <col min="4" max="4" width="27.7265625" style="29" customWidth="1"/>
    <col min="5" max="5" width="31.54296875" style="29" customWidth="1"/>
    <col min="6" max="6" width="32.54296875" style="29" customWidth="1"/>
    <col min="7" max="1024" width="11.453125" style="29"/>
  </cols>
  <sheetData>
    <row r="1" spans="1:6" x14ac:dyDescent="0.35">
      <c r="A1" s="30" t="s">
        <v>157</v>
      </c>
      <c r="B1" s="31" t="s">
        <v>158</v>
      </c>
      <c r="C1" s="31" t="s">
        <v>8</v>
      </c>
      <c r="D1" s="31" t="s">
        <v>14</v>
      </c>
      <c r="E1" s="31" t="s">
        <v>4</v>
      </c>
      <c r="F1" s="25" t="s">
        <v>74</v>
      </c>
    </row>
    <row r="2" spans="1:6" s="32" customFormat="1" hidden="1" x14ac:dyDescent="0.35">
      <c r="A2" s="32" t="s">
        <v>75</v>
      </c>
      <c r="B2" s="33" t="s">
        <v>138</v>
      </c>
      <c r="C2" s="33" t="s">
        <v>159</v>
      </c>
      <c r="D2" s="33" t="s">
        <v>139</v>
      </c>
      <c r="E2" s="33"/>
      <c r="F2" s="34" t="str">
        <f t="shared" ref="F2:F43" si="0">CONCATENATE("INSERT INTO `Classe_CatComp_has_CompGen` VALUES (`",C2,"`, `",D2,"`, `",E2,"`);")</f>
        <v>INSERT INTO `Classe_CatComp_has_CompGen` VALUES (`M-NC-C-1`, `Comptage`, ``);</v>
      </c>
    </row>
    <row r="3" spans="1:6" s="32" customFormat="1" hidden="1" x14ac:dyDescent="0.35">
      <c r="A3" s="32" t="s">
        <v>75</v>
      </c>
      <c r="B3" s="33" t="s">
        <v>138</v>
      </c>
      <c r="C3" s="33" t="s">
        <v>160</v>
      </c>
      <c r="D3" s="33" t="s">
        <v>161</v>
      </c>
      <c r="E3" s="33"/>
      <c r="F3" s="34" t="str">
        <f t="shared" si="0"/>
        <v>INSERT INTO `Classe_CatComp_has_CompGen` VALUES (`M-NC-C-2`, `Dénombrage`, ``);</v>
      </c>
    </row>
    <row r="4" spans="1:6" s="32" customFormat="1" hidden="1" x14ac:dyDescent="0.35">
      <c r="A4" s="32" t="s">
        <v>75</v>
      </c>
      <c r="B4" s="33" t="s">
        <v>138</v>
      </c>
      <c r="C4" s="33" t="s">
        <v>162</v>
      </c>
      <c r="D4" s="35" t="s">
        <v>163</v>
      </c>
      <c r="E4" s="33"/>
      <c r="F4" s="34" t="str">
        <f t="shared" si="0"/>
        <v>INSERT INTO `Classe_CatComp_has_CompGen` VALUES (`M-NC-C-3`, `Comparaison, cardinalité`, ``);</v>
      </c>
    </row>
    <row r="5" spans="1:6" s="32" customFormat="1" hidden="1" x14ac:dyDescent="0.35">
      <c r="A5" s="32" t="s">
        <v>75</v>
      </c>
      <c r="B5" s="33" t="s">
        <v>140</v>
      </c>
      <c r="C5" s="33" t="s">
        <v>164</v>
      </c>
      <c r="D5" s="33" t="s">
        <v>165</v>
      </c>
      <c r="E5" s="33"/>
      <c r="F5" s="34" t="str">
        <f t="shared" si="0"/>
        <v>INSERT INTO `Classe_CatComp_has_CompGen` VALUES (`M-NC-SN-1`, `Déchiffrage`, ``);</v>
      </c>
    </row>
    <row r="6" spans="1:6" s="32" customFormat="1" hidden="1" x14ac:dyDescent="0.35">
      <c r="A6" s="32" t="s">
        <v>75</v>
      </c>
      <c r="B6" s="33" t="s">
        <v>140</v>
      </c>
      <c r="C6" s="33" t="s">
        <v>166</v>
      </c>
      <c r="D6" s="33" t="s">
        <v>167</v>
      </c>
      <c r="E6" s="36"/>
      <c r="F6" s="34" t="str">
        <f t="shared" si="0"/>
        <v>INSERT INTO `Classe_CatComp_has_CompGen` VALUES (`M-NC-SN-2`, `Décision numérique`, ``);</v>
      </c>
    </row>
    <row r="7" spans="1:6" s="32" customFormat="1" hidden="1" x14ac:dyDescent="0.35">
      <c r="A7" s="32" t="s">
        <v>75</v>
      </c>
      <c r="B7" s="33" t="s">
        <v>140</v>
      </c>
      <c r="C7" s="33" t="s">
        <v>168</v>
      </c>
      <c r="D7" s="33" t="s">
        <v>169</v>
      </c>
      <c r="E7" s="33" t="s">
        <v>169</v>
      </c>
      <c r="F7" s="34" t="str">
        <f t="shared" si="0"/>
        <v>INSERT INTO `Classe_CatComp_has_CompGen` VALUES (`M-NC-SN-3`, `Ecriture des chiffres`, `Ecriture des chiffres`);</v>
      </c>
    </row>
    <row r="8" spans="1:6" s="32" customFormat="1" x14ac:dyDescent="0.35">
      <c r="A8" s="32" t="s">
        <v>77</v>
      </c>
      <c r="B8" s="33" t="s">
        <v>140</v>
      </c>
      <c r="C8" s="33" t="s">
        <v>170</v>
      </c>
      <c r="D8" s="33" t="s">
        <v>171</v>
      </c>
      <c r="E8" s="36"/>
      <c r="F8" s="34" t="str">
        <f t="shared" si="0"/>
        <v>INSERT INTO `Classe_CatComp_has_CompGen` VALUES (`M-NC-SN-4`, `Transcodage`, ``);</v>
      </c>
    </row>
    <row r="9" spans="1:6" s="32" customFormat="1" x14ac:dyDescent="0.35">
      <c r="A9" s="32" t="s">
        <v>77</v>
      </c>
      <c r="B9" s="33" t="s">
        <v>140</v>
      </c>
      <c r="C9" s="33" t="s">
        <v>172</v>
      </c>
      <c r="D9" s="33" t="s">
        <v>173</v>
      </c>
      <c r="E9" s="33"/>
      <c r="F9" s="34" t="str">
        <f t="shared" si="0"/>
        <v>INSERT INTO `Classe_CatComp_has_CompGen` VALUES (`M-NC-SN-5`, `Sériation numérique`, ``);</v>
      </c>
    </row>
    <row r="10" spans="1:6" s="32" customFormat="1" x14ac:dyDescent="0.35">
      <c r="A10" s="32" t="s">
        <v>77</v>
      </c>
      <c r="B10" s="33" t="s">
        <v>140</v>
      </c>
      <c r="C10" s="33" t="s">
        <v>174</v>
      </c>
      <c r="D10" s="33" t="s">
        <v>175</v>
      </c>
      <c r="E10" s="33"/>
      <c r="F10" s="34" t="str">
        <f t="shared" si="0"/>
        <v>INSERT INTO `Classe_CatComp_has_CompGen` VALUES (`M-NC-SN-6`, `Base décimale`, ``);</v>
      </c>
    </row>
    <row r="11" spans="1:6" s="32" customFormat="1" x14ac:dyDescent="0.35">
      <c r="A11" s="32" t="s">
        <v>77</v>
      </c>
      <c r="B11" s="33" t="s">
        <v>140</v>
      </c>
      <c r="C11" s="33" t="s">
        <v>176</v>
      </c>
      <c r="D11" s="33" t="s">
        <v>177</v>
      </c>
      <c r="E11" s="33"/>
      <c r="F11" s="34" t="str">
        <f t="shared" si="0"/>
        <v>INSERT INTO `Classe_CatComp_has_CompGen` VALUES (`M-NC-SN-7`, `Classification numérique`, ``);</v>
      </c>
    </row>
    <row r="12" spans="1:6" s="32" customFormat="1" x14ac:dyDescent="0.35">
      <c r="A12" s="32" t="s">
        <v>77</v>
      </c>
      <c r="B12" s="33" t="s">
        <v>142</v>
      </c>
      <c r="C12" s="33" t="s">
        <v>178</v>
      </c>
      <c r="D12" s="33" t="s">
        <v>179</v>
      </c>
      <c r="E12" s="36"/>
      <c r="F12" s="34" t="str">
        <f t="shared" si="0"/>
        <v>INSERT INTO `Classe_CatComp_has_CompGen` VALUES (`M-NC-P-1`, `Conservation numérique`, ``);</v>
      </c>
    </row>
    <row r="13" spans="1:6" s="38" customFormat="1" x14ac:dyDescent="0.35">
      <c r="A13" s="32" t="s">
        <v>77</v>
      </c>
      <c r="B13" s="9" t="s">
        <v>142</v>
      </c>
      <c r="C13" s="9" t="s">
        <v>180</v>
      </c>
      <c r="D13" s="9" t="s">
        <v>181</v>
      </c>
      <c r="E13" s="37"/>
      <c r="F13" s="34" t="str">
        <f t="shared" si="0"/>
        <v>INSERT INTO `Classe_CatComp_has_CompGen` VALUES (`M-NC-P-2`, `Inclusion numérique`, ``);</v>
      </c>
    </row>
    <row r="14" spans="1:6" s="32" customFormat="1" x14ac:dyDescent="0.35">
      <c r="A14" s="32" t="s">
        <v>77</v>
      </c>
      <c r="B14" s="33" t="s">
        <v>142</v>
      </c>
      <c r="C14" s="33" t="s">
        <v>182</v>
      </c>
      <c r="D14" s="33" t="s">
        <v>183</v>
      </c>
      <c r="E14" s="36"/>
      <c r="F14" s="34" t="str">
        <f t="shared" si="0"/>
        <v>INSERT INTO `Classe_CatComp_has_CompGen` VALUES (`M-NC-P-3`, `Décomposition numérique`, ``);</v>
      </c>
    </row>
    <row r="15" spans="1:6" s="32" customFormat="1" hidden="1" x14ac:dyDescent="0.35">
      <c r="A15" s="32" t="s">
        <v>79</v>
      </c>
      <c r="B15" s="33" t="s">
        <v>142</v>
      </c>
      <c r="C15" s="33" t="s">
        <v>184</v>
      </c>
      <c r="D15" s="33" t="s">
        <v>185</v>
      </c>
      <c r="E15" s="36"/>
      <c r="F15" s="34" t="str">
        <f t="shared" si="0"/>
        <v>INSERT INTO `Classe_CatComp_has_CompGen` VALUES (`M-NC-P-4`, `Commutativité additive`, ``);</v>
      </c>
    </row>
    <row r="16" spans="1:6" s="38" customFormat="1" hidden="1" x14ac:dyDescent="0.35">
      <c r="A16" s="38" t="s">
        <v>79</v>
      </c>
      <c r="B16" s="9" t="s">
        <v>142</v>
      </c>
      <c r="C16" s="9" t="s">
        <v>186</v>
      </c>
      <c r="D16" s="9" t="s">
        <v>187</v>
      </c>
      <c r="E16" s="37"/>
      <c r="F16" s="34" t="str">
        <f t="shared" si="0"/>
        <v>INSERT INTO `Classe_CatComp_has_CompGen` VALUES (`M-NC-P-5`, `Commutativité multiplicative`, ``);</v>
      </c>
    </row>
    <row r="17" spans="1:6" s="38" customFormat="1" hidden="1" x14ac:dyDescent="0.35">
      <c r="A17" s="32" t="s">
        <v>79</v>
      </c>
      <c r="B17" s="9" t="s">
        <v>142</v>
      </c>
      <c r="C17" s="9" t="s">
        <v>188</v>
      </c>
      <c r="D17" s="16" t="s">
        <v>189</v>
      </c>
      <c r="E17" s="37"/>
      <c r="F17" s="34" t="str">
        <f t="shared" si="0"/>
        <v>INSERT INTO `Classe_CatComp_has_CompGen` VALUES (`M-NC-P-6`, `Non commutativité soustraction`, ``);</v>
      </c>
    </row>
    <row r="18" spans="1:6" s="38" customFormat="1" hidden="1" x14ac:dyDescent="0.35">
      <c r="B18" s="9" t="s">
        <v>142</v>
      </c>
      <c r="C18" s="9" t="s">
        <v>190</v>
      </c>
      <c r="D18" s="16" t="s">
        <v>191</v>
      </c>
      <c r="E18" s="37"/>
      <c r="F18" s="34" t="str">
        <f t="shared" si="0"/>
        <v>INSERT INTO `Classe_CatComp_has_CompGen` VALUES (`M-NC-P-7`, `Non commutativité division`, ``);</v>
      </c>
    </row>
    <row r="19" spans="1:6" s="39" customFormat="1" hidden="1" x14ac:dyDescent="0.35">
      <c r="B19" s="40" t="s">
        <v>142</v>
      </c>
      <c r="C19" s="40" t="s">
        <v>192</v>
      </c>
      <c r="D19" s="41" t="s">
        <v>193</v>
      </c>
      <c r="E19" s="42"/>
      <c r="F19" s="34" t="str">
        <f t="shared" si="0"/>
        <v>INSERT INTO `Classe_CatComp_has_CompGen` VALUES (`M-NC-P-8`, `Distributivité multiplication`, ``);</v>
      </c>
    </row>
    <row r="20" spans="1:6" s="32" customFormat="1" x14ac:dyDescent="0.35">
      <c r="A20" s="32" t="s">
        <v>77</v>
      </c>
      <c r="B20" s="36" t="s">
        <v>144</v>
      </c>
      <c r="C20" s="36" t="s">
        <v>194</v>
      </c>
      <c r="D20" s="43" t="s">
        <v>195</v>
      </c>
      <c r="E20" s="36"/>
      <c r="F20" s="34" t="str">
        <f t="shared" si="0"/>
        <v>INSERT INTO `Classe_CatComp_has_CompGen` VALUES (`M-NC-O-1`, `Addition (mental)`, ``);</v>
      </c>
    </row>
    <row r="21" spans="1:6" s="32" customFormat="1" x14ac:dyDescent="0.35">
      <c r="A21" s="32" t="s">
        <v>77</v>
      </c>
      <c r="B21" s="36" t="s">
        <v>144</v>
      </c>
      <c r="C21" s="36" t="s">
        <v>196</v>
      </c>
      <c r="D21" s="43" t="s">
        <v>197</v>
      </c>
      <c r="E21" s="36"/>
      <c r="F21" s="34" t="str">
        <f t="shared" si="0"/>
        <v>INSERT INTO `Classe_CatComp_has_CompGen` VALUES (`M-NC-O-2`, `Addition en ligne`, ``);</v>
      </c>
    </row>
    <row r="22" spans="1:6" s="39" customFormat="1" ht="29" hidden="1" x14ac:dyDescent="0.35">
      <c r="B22" s="42" t="s">
        <v>144</v>
      </c>
      <c r="C22" s="42" t="s">
        <v>198</v>
      </c>
      <c r="D22" s="41" t="s">
        <v>199</v>
      </c>
      <c r="E22" s="42"/>
      <c r="F22" s="34" t="str">
        <f t="shared" si="0"/>
        <v>INSERT INTO `Classe_CatComp_has_CompGen` VALUES (`M-NC-O-3`, `Addition en ligne avec parenthèses`, ``);</v>
      </c>
    </row>
    <row r="23" spans="1:6" s="32" customFormat="1" x14ac:dyDescent="0.35">
      <c r="A23" s="32" t="s">
        <v>77</v>
      </c>
      <c r="B23" s="36" t="s">
        <v>144</v>
      </c>
      <c r="C23" s="36" t="s">
        <v>200</v>
      </c>
      <c r="D23" s="43" t="s">
        <v>201</v>
      </c>
      <c r="E23" s="36"/>
      <c r="F23" s="34" t="str">
        <f t="shared" si="0"/>
        <v>INSERT INTO `Classe_CatComp_has_CompGen` VALUES (`M-NC-O-4`, `Addition posée`, ``);</v>
      </c>
    </row>
    <row r="24" spans="1:6" s="32" customFormat="1" hidden="1" x14ac:dyDescent="0.35">
      <c r="B24" s="36" t="s">
        <v>144</v>
      </c>
      <c r="C24" s="36" t="s">
        <v>202</v>
      </c>
      <c r="D24" s="43" t="s">
        <v>203</v>
      </c>
      <c r="E24" s="36"/>
      <c r="F24" s="34" t="str">
        <f t="shared" si="0"/>
        <v>INSERT INTO `Classe_CatComp_has_CompGen` VALUES (`M-NC-O-10`, `Multiplication en ligne`, ``);</v>
      </c>
    </row>
    <row r="25" spans="1:6" s="39" customFormat="1" ht="29" hidden="1" x14ac:dyDescent="0.35">
      <c r="B25" s="42" t="s">
        <v>144</v>
      </c>
      <c r="C25" s="42" t="s">
        <v>204</v>
      </c>
      <c r="D25" s="41" t="s">
        <v>205</v>
      </c>
      <c r="E25" s="42"/>
      <c r="F25" s="34" t="str">
        <f t="shared" si="0"/>
        <v>INSERT INTO `Classe_CatComp_has_CompGen` VALUES (`M-NC-O-11`, `Multiplication en ligne avec parenthèses`, ``);</v>
      </c>
    </row>
    <row r="26" spans="1:6" s="32" customFormat="1" x14ac:dyDescent="0.35">
      <c r="A26" s="32" t="s">
        <v>77</v>
      </c>
      <c r="B26" s="36" t="s">
        <v>144</v>
      </c>
      <c r="C26" s="36" t="s">
        <v>206</v>
      </c>
      <c r="D26" s="43" t="s">
        <v>207</v>
      </c>
      <c r="E26" s="36"/>
      <c r="F26" s="34" t="str">
        <f t="shared" si="0"/>
        <v>INSERT INTO `Classe_CatComp_has_CompGen` VALUES (`M-NC-O-12`, `Multiplication posée`, ``);</v>
      </c>
    </row>
    <row r="27" spans="1:6" s="32" customFormat="1" hidden="1" x14ac:dyDescent="0.35">
      <c r="B27" s="36" t="s">
        <v>144</v>
      </c>
      <c r="C27" s="36" t="s">
        <v>208</v>
      </c>
      <c r="D27" s="43" t="s">
        <v>209</v>
      </c>
      <c r="E27" s="36"/>
      <c r="F27" s="34" t="str">
        <f t="shared" si="0"/>
        <v>INSERT INTO `Classe_CatComp_has_CompGen` VALUES (`M-NC-O-13`, `Division (mental)`, ``);</v>
      </c>
    </row>
    <row r="28" spans="1:6" s="32" customFormat="1" hidden="1" x14ac:dyDescent="0.35">
      <c r="B28" s="36" t="s">
        <v>144</v>
      </c>
      <c r="C28" s="36" t="s">
        <v>210</v>
      </c>
      <c r="D28" s="43" t="s">
        <v>211</v>
      </c>
      <c r="E28" s="36"/>
      <c r="F28" s="34" t="str">
        <f t="shared" si="0"/>
        <v>INSERT INTO `Classe_CatComp_has_CompGen` VALUES (`M-NC-O-14`, `Division en ligne`, ``);</v>
      </c>
    </row>
    <row r="29" spans="1:6" s="39" customFormat="1" ht="29" hidden="1" x14ac:dyDescent="0.35">
      <c r="B29" s="42" t="s">
        <v>144</v>
      </c>
      <c r="C29" s="42" t="s">
        <v>212</v>
      </c>
      <c r="D29" s="41" t="s">
        <v>213</v>
      </c>
      <c r="E29" s="42"/>
      <c r="F29" s="34" t="str">
        <f t="shared" si="0"/>
        <v>INSERT INTO `Classe_CatComp_has_CompGen` VALUES (`M-NC-O-15`, `Division en ligne avec parenthèses`, ``);</v>
      </c>
    </row>
    <row r="30" spans="1:6" s="32" customFormat="1" hidden="1" x14ac:dyDescent="0.35">
      <c r="B30" s="36" t="s">
        <v>144</v>
      </c>
      <c r="C30" s="36" t="s">
        <v>214</v>
      </c>
      <c r="D30" s="43" t="s">
        <v>215</v>
      </c>
      <c r="E30" s="36"/>
      <c r="F30" s="34" t="str">
        <f t="shared" si="0"/>
        <v>INSERT INTO `Classe_CatComp_has_CompGen` VALUES (`M-NC-O-16`, `Division posée`, ``);</v>
      </c>
    </row>
    <row r="31" spans="1:6" s="38" customFormat="1" hidden="1" x14ac:dyDescent="0.35">
      <c r="B31" s="37" t="s">
        <v>144</v>
      </c>
      <c r="C31" s="37" t="s">
        <v>216</v>
      </c>
      <c r="D31" s="16" t="s">
        <v>217</v>
      </c>
      <c r="E31" s="37"/>
      <c r="F31" s="34" t="str">
        <f t="shared" si="0"/>
        <v>INSERT INTO `Classe_CatComp_has_CompGen` VALUES (`M-NC-O-17`, `Procédures opérations (mental)`, ``);</v>
      </c>
    </row>
    <row r="32" spans="1:6" s="38" customFormat="1" hidden="1" x14ac:dyDescent="0.35">
      <c r="B32" s="44" t="s">
        <v>144</v>
      </c>
      <c r="C32" s="37" t="s">
        <v>218</v>
      </c>
      <c r="D32" s="16" t="s">
        <v>219</v>
      </c>
      <c r="E32" s="37"/>
      <c r="F32" s="34" t="str">
        <f t="shared" si="0"/>
        <v>INSERT INTO `Classe_CatComp_has_CompGen` VALUES (`M-NC-O-18`, `Procédures opérations (écrit)`, ``);</v>
      </c>
    </row>
    <row r="33" spans="2:6" s="39" customFormat="1" ht="29" hidden="1" x14ac:dyDescent="0.35">
      <c r="B33" s="45" t="s">
        <v>144</v>
      </c>
      <c r="C33" s="42" t="s">
        <v>220</v>
      </c>
      <c r="D33" s="41" t="s">
        <v>221</v>
      </c>
      <c r="E33" s="42"/>
      <c r="F33" s="34" t="str">
        <f t="shared" si="0"/>
        <v>INSERT INTO `Classe_CatComp_has_CompGen` VALUES (`M-NC-O-19`, `Procédures opérations avec parenthèses`, ``);</v>
      </c>
    </row>
    <row r="34" spans="2:6" s="46" customFormat="1" hidden="1" x14ac:dyDescent="0.35">
      <c r="B34" s="47" t="s">
        <v>147</v>
      </c>
      <c r="C34" s="26" t="s">
        <v>222</v>
      </c>
      <c r="D34" s="48" t="s">
        <v>223</v>
      </c>
      <c r="E34" s="49"/>
      <c r="F34" s="34" t="str">
        <f t="shared" si="0"/>
        <v>INSERT INTO `Classe_CatComp_has_CompGen` VALUES (`M-EG-F-1`, `Formes &amp; figures 2D`, ``);</v>
      </c>
    </row>
    <row r="35" spans="2:6" s="46" customFormat="1" hidden="1" x14ac:dyDescent="0.35">
      <c r="B35" s="47" t="s">
        <v>147</v>
      </c>
      <c r="C35" s="26" t="s">
        <v>224</v>
      </c>
      <c r="D35" s="48" t="s">
        <v>225</v>
      </c>
      <c r="E35" s="49"/>
      <c r="F35" s="34" t="str">
        <f t="shared" si="0"/>
        <v>INSERT INTO `Classe_CatComp_has_CompGen` VALUES (`M-EG-F-2`, `Formes &amp; figures 3D`, ``);</v>
      </c>
    </row>
    <row r="36" spans="2:6" hidden="1" x14ac:dyDescent="0.35">
      <c r="B36" s="47" t="s">
        <v>149</v>
      </c>
      <c r="C36" s="10" t="s">
        <v>226</v>
      </c>
      <c r="D36" s="15" t="s">
        <v>227</v>
      </c>
      <c r="E36" s="50"/>
      <c r="F36" s="34" t="str">
        <f t="shared" si="0"/>
        <v>INSERT INTO `Classe_CatComp_has_CompGen` VALUES (`M-EG-E-1`, `Repérage 2D`, ``);</v>
      </c>
    </row>
    <row r="37" spans="2:6" hidden="1" x14ac:dyDescent="0.35">
      <c r="B37" s="47" t="s">
        <v>149</v>
      </c>
      <c r="C37" s="10" t="s">
        <v>228</v>
      </c>
      <c r="D37" s="15" t="s">
        <v>229</v>
      </c>
      <c r="E37" s="50"/>
      <c r="F37" s="34" t="str">
        <f t="shared" si="0"/>
        <v>INSERT INTO `Classe_CatComp_has_CompGen` VALUES (`M-EG-E-2`, `Repérage spatial`, ``);</v>
      </c>
    </row>
    <row r="38" spans="2:6" hidden="1" x14ac:dyDescent="0.35">
      <c r="B38" s="47" t="s">
        <v>151</v>
      </c>
      <c r="C38" s="10" t="s">
        <v>230</v>
      </c>
      <c r="D38" s="15" t="s">
        <v>152</v>
      </c>
      <c r="E38" s="50"/>
      <c r="F38" s="34" t="str">
        <f t="shared" si="0"/>
        <v>INSERT INTO `Classe_CatComp_has_CompGen` VALUES (`M-EG-P-1`, `Praxie`, ``);</v>
      </c>
    </row>
    <row r="39" spans="2:6" hidden="1" x14ac:dyDescent="0.35">
      <c r="B39" s="47" t="s">
        <v>153</v>
      </c>
      <c r="C39" s="37" t="s">
        <v>231</v>
      </c>
      <c r="D39" s="15" t="s">
        <v>232</v>
      </c>
      <c r="E39" s="50"/>
      <c r="F39" s="34" t="str">
        <f t="shared" si="0"/>
        <v>INSERT INTO `Classe_CatComp_has_CompGen` VALUES (`M-MG-M-1`, `Longueurs`, ``);</v>
      </c>
    </row>
    <row r="40" spans="2:6" hidden="1" x14ac:dyDescent="0.35">
      <c r="B40" s="47" t="s">
        <v>153</v>
      </c>
      <c r="C40" s="37" t="s">
        <v>233</v>
      </c>
      <c r="D40" s="15" t="s">
        <v>234</v>
      </c>
      <c r="E40" s="50"/>
      <c r="F40" s="34" t="str">
        <f t="shared" si="0"/>
        <v>INSERT INTO `Classe_CatComp_has_CompGen` VALUES (`M-MG-M-2`, `Poids`, ``);</v>
      </c>
    </row>
    <row r="41" spans="2:6" hidden="1" x14ac:dyDescent="0.35">
      <c r="B41" s="47" t="s">
        <v>153</v>
      </c>
      <c r="C41" s="37" t="s">
        <v>235</v>
      </c>
      <c r="D41" s="15" t="s">
        <v>236</v>
      </c>
      <c r="E41" s="50"/>
      <c r="F41" s="34" t="str">
        <f t="shared" si="0"/>
        <v>INSERT INTO `Classe_CatComp_has_CompGen` VALUES (`M-MG-M-4`, `Monnaies`, ``);</v>
      </c>
    </row>
    <row r="42" spans="2:6" s="32" customFormat="1" hidden="1" x14ac:dyDescent="0.35">
      <c r="B42" s="44" t="s">
        <v>77</v>
      </c>
      <c r="C42" s="36" t="s">
        <v>200</v>
      </c>
      <c r="D42" s="43" t="s">
        <v>201</v>
      </c>
      <c r="E42" s="36" t="s">
        <v>237</v>
      </c>
      <c r="F42" s="34" t="str">
        <f t="shared" si="0"/>
        <v>INSERT INTO `Classe_CatComp_has_CompGen` VALUES (`M-NC-O-4`, `Addition posée`, `MU1`);</v>
      </c>
    </row>
    <row r="43" spans="2:6" s="32" customFormat="1" hidden="1" x14ac:dyDescent="0.35">
      <c r="B43" s="44" t="s">
        <v>77</v>
      </c>
      <c r="C43" s="36" t="s">
        <v>200</v>
      </c>
      <c r="D43" s="43" t="s">
        <v>201</v>
      </c>
      <c r="E43" s="36"/>
      <c r="F43" s="34" t="str">
        <f t="shared" si="0"/>
        <v>INSERT INTO `Classe_CatComp_has_CompGen` VALUES (`M-NC-O-4`, `Addition posée`, ``);</v>
      </c>
    </row>
    <row r="44" spans="2:6" hidden="1" x14ac:dyDescent="0.35">
      <c r="B44" s="51"/>
      <c r="C44" s="52"/>
      <c r="D44" s="52"/>
      <c r="E44" s="52"/>
      <c r="F44" s="52"/>
    </row>
    <row r="45" spans="2:6" hidden="1" x14ac:dyDescent="0.35">
      <c r="B45" s="51"/>
      <c r="C45" s="52"/>
      <c r="D45" s="52"/>
      <c r="E45" s="52"/>
      <c r="F45" s="52"/>
    </row>
    <row r="46" spans="2:6" hidden="1" x14ac:dyDescent="0.35">
      <c r="B46" s="51"/>
      <c r="C46" s="52"/>
      <c r="D46" s="52"/>
      <c r="E46" s="52"/>
      <c r="F46" s="52"/>
    </row>
    <row r="47" spans="2:6" hidden="1" x14ac:dyDescent="0.35">
      <c r="B47" s="51"/>
      <c r="C47" s="52"/>
      <c r="D47" s="52"/>
      <c r="E47" s="52"/>
      <c r="F47" s="52"/>
    </row>
    <row r="48" spans="2:6" hidden="1" x14ac:dyDescent="0.35">
      <c r="C48" s="52"/>
      <c r="D48" s="52"/>
      <c r="E48" s="52"/>
      <c r="F48" s="52"/>
    </row>
    <row r="49" spans="3:6" hidden="1" x14ac:dyDescent="0.35">
      <c r="C49" s="52"/>
      <c r="D49" s="52"/>
      <c r="E49" s="52"/>
      <c r="F49" s="52"/>
    </row>
    <row r="50" spans="3:6" hidden="1" x14ac:dyDescent="0.35">
      <c r="C50" s="52"/>
      <c r="D50" s="52"/>
      <c r="E50" s="52"/>
      <c r="F50" s="52"/>
    </row>
    <row r="51" spans="3:6" hidden="1" x14ac:dyDescent="0.35">
      <c r="C51" s="52"/>
      <c r="D51" s="52"/>
      <c r="E51" s="52"/>
      <c r="F51" s="52"/>
    </row>
    <row r="52" spans="3:6" hidden="1" x14ac:dyDescent="0.35">
      <c r="C52" s="52"/>
      <c r="D52" s="52"/>
      <c r="E52" s="52"/>
      <c r="F52" s="52"/>
    </row>
    <row r="53" spans="3:6" hidden="1" x14ac:dyDescent="0.35">
      <c r="C53" s="52"/>
      <c r="D53" s="52"/>
      <c r="E53" s="52"/>
      <c r="F53" s="52"/>
    </row>
    <row r="54" spans="3:6" hidden="1" x14ac:dyDescent="0.35">
      <c r="C54" s="52"/>
      <c r="D54" s="52"/>
      <c r="E54" s="52"/>
      <c r="F54" s="52"/>
    </row>
    <row r="55" spans="3:6" hidden="1" x14ac:dyDescent="0.35">
      <c r="C55" s="52"/>
      <c r="D55" s="52"/>
      <c r="E55" s="52"/>
      <c r="F55" s="52"/>
    </row>
    <row r="56" spans="3:6" hidden="1" x14ac:dyDescent="0.35">
      <c r="C56" s="52"/>
      <c r="D56" s="52"/>
      <c r="E56" s="52"/>
      <c r="F56" s="52"/>
    </row>
    <row r="57" spans="3:6" hidden="1" x14ac:dyDescent="0.35">
      <c r="C57" s="52"/>
      <c r="D57" s="52"/>
      <c r="E57" s="52"/>
      <c r="F57" s="52"/>
    </row>
    <row r="58" spans="3:6" hidden="1" x14ac:dyDescent="0.35">
      <c r="C58" s="52"/>
      <c r="D58" s="52"/>
      <c r="E58" s="52"/>
      <c r="F58" s="52"/>
    </row>
    <row r="59" spans="3:6" hidden="1" x14ac:dyDescent="0.35">
      <c r="C59" s="52"/>
      <c r="D59" s="52"/>
      <c r="E59" s="52"/>
      <c r="F59" s="52"/>
    </row>
    <row r="60" spans="3:6" hidden="1" x14ac:dyDescent="0.35">
      <c r="C60" s="52"/>
      <c r="D60" s="52"/>
      <c r="E60" s="52"/>
      <c r="F60" s="52"/>
    </row>
    <row r="61" spans="3:6" hidden="1" x14ac:dyDescent="0.35">
      <c r="C61" s="52"/>
      <c r="D61" s="52"/>
      <c r="E61" s="52"/>
      <c r="F61" s="52"/>
    </row>
    <row r="62" spans="3:6" hidden="1" x14ac:dyDescent="0.35">
      <c r="C62" s="52"/>
      <c r="D62" s="52"/>
      <c r="E62" s="52"/>
      <c r="F62" s="52"/>
    </row>
    <row r="63" spans="3:6" hidden="1" x14ac:dyDescent="0.35">
      <c r="C63" s="52"/>
      <c r="D63" s="52"/>
      <c r="E63" s="52"/>
      <c r="F63" s="52"/>
    </row>
    <row r="64" spans="3:6" hidden="1" x14ac:dyDescent="0.35">
      <c r="C64" s="52"/>
      <c r="D64" s="52"/>
      <c r="E64" s="52"/>
      <c r="F64" s="52"/>
    </row>
    <row r="65" spans="3:6" hidden="1" x14ac:dyDescent="0.35">
      <c r="C65" s="52"/>
      <c r="D65" s="52"/>
      <c r="E65" s="52"/>
      <c r="F65" s="52"/>
    </row>
    <row r="66" spans="3:6" hidden="1" x14ac:dyDescent="0.35">
      <c r="C66" s="52"/>
      <c r="D66" s="52"/>
      <c r="E66" s="52"/>
      <c r="F66" s="52"/>
    </row>
    <row r="67" spans="3:6" hidden="1" x14ac:dyDescent="0.35">
      <c r="C67" s="52"/>
      <c r="D67" s="52"/>
      <c r="E67" s="52"/>
      <c r="F67" s="52"/>
    </row>
    <row r="68" spans="3:6" hidden="1" x14ac:dyDescent="0.35">
      <c r="C68" s="52"/>
      <c r="D68" s="52"/>
      <c r="E68" s="52"/>
      <c r="F68" s="52"/>
    </row>
    <row r="69" spans="3:6" hidden="1" x14ac:dyDescent="0.35">
      <c r="C69" s="52"/>
      <c r="D69" s="52"/>
      <c r="E69" s="52"/>
      <c r="F69" s="52"/>
    </row>
    <row r="70" spans="3:6" hidden="1" x14ac:dyDescent="0.35">
      <c r="C70" s="52"/>
      <c r="D70" s="52"/>
      <c r="E70" s="52"/>
      <c r="F70" s="52"/>
    </row>
    <row r="71" spans="3:6" hidden="1" x14ac:dyDescent="0.35">
      <c r="C71" s="52"/>
      <c r="D71" s="52"/>
      <c r="E71" s="52"/>
      <c r="F71" s="52"/>
    </row>
    <row r="72" spans="3:6" hidden="1" x14ac:dyDescent="0.35">
      <c r="C72" s="52"/>
      <c r="D72" s="52"/>
      <c r="E72" s="52"/>
      <c r="F72" s="52"/>
    </row>
    <row r="73" spans="3:6" hidden="1" x14ac:dyDescent="0.35">
      <c r="C73" s="52"/>
      <c r="D73" s="52"/>
      <c r="E73" s="52"/>
      <c r="F73" s="52"/>
    </row>
    <row r="74" spans="3:6" hidden="1" x14ac:dyDescent="0.35">
      <c r="C74" s="52"/>
      <c r="D74" s="52"/>
      <c r="E74" s="52"/>
      <c r="F74" s="52"/>
    </row>
    <row r="75" spans="3:6" hidden="1" x14ac:dyDescent="0.35">
      <c r="C75" s="52"/>
      <c r="D75" s="52"/>
      <c r="E75" s="52"/>
      <c r="F75" s="52"/>
    </row>
    <row r="76" spans="3:6" hidden="1" x14ac:dyDescent="0.35">
      <c r="C76" s="52"/>
      <c r="D76" s="52"/>
      <c r="E76" s="52"/>
      <c r="F76" s="52"/>
    </row>
    <row r="77" spans="3:6" hidden="1" x14ac:dyDescent="0.35">
      <c r="C77" s="52"/>
      <c r="D77" s="52"/>
      <c r="E77" s="52"/>
      <c r="F77" s="52"/>
    </row>
    <row r="78" spans="3:6" hidden="1" x14ac:dyDescent="0.35">
      <c r="C78" s="52"/>
      <c r="D78" s="52"/>
      <c r="E78" s="52"/>
      <c r="F78" s="52"/>
    </row>
    <row r="79" spans="3:6" hidden="1" x14ac:dyDescent="0.35">
      <c r="C79" s="52"/>
      <c r="D79" s="52"/>
      <c r="E79" s="52"/>
      <c r="F79" s="52"/>
    </row>
    <row r="80" spans="3:6" hidden="1" x14ac:dyDescent="0.35">
      <c r="C80" s="52"/>
      <c r="D80" s="52"/>
      <c r="E80" s="52"/>
      <c r="F80" s="52"/>
    </row>
    <row r="81" spans="2:6" hidden="1" x14ac:dyDescent="0.35">
      <c r="C81" s="52"/>
      <c r="D81" s="52"/>
      <c r="E81" s="52"/>
      <c r="F81" s="52"/>
    </row>
    <row r="82" spans="2:6" hidden="1" x14ac:dyDescent="0.35">
      <c r="C82" s="52"/>
      <c r="D82" s="52"/>
      <c r="E82" s="52"/>
      <c r="F82" s="52"/>
    </row>
    <row r="83" spans="2:6" hidden="1" x14ac:dyDescent="0.35">
      <c r="C83" s="52"/>
      <c r="D83" s="52"/>
      <c r="E83" s="52"/>
      <c r="F83" s="52"/>
    </row>
    <row r="84" spans="2:6" hidden="1" x14ac:dyDescent="0.35">
      <c r="C84" s="52"/>
      <c r="D84" s="52"/>
      <c r="E84" s="52"/>
      <c r="F84" s="52"/>
    </row>
    <row r="85" spans="2:6" hidden="1" x14ac:dyDescent="0.35">
      <c r="C85" s="52"/>
      <c r="D85" s="52"/>
      <c r="E85" s="52"/>
      <c r="F85" s="52"/>
    </row>
    <row r="86" spans="2:6" hidden="1" x14ac:dyDescent="0.35">
      <c r="C86" s="52"/>
      <c r="D86" s="52"/>
      <c r="E86" s="52"/>
      <c r="F86" s="52"/>
    </row>
    <row r="87" spans="2:6" hidden="1" x14ac:dyDescent="0.35">
      <c r="B87" s="29" t="s">
        <v>81</v>
      </c>
      <c r="C87" s="52"/>
      <c r="D87" s="52"/>
      <c r="E87" s="52"/>
      <c r="F87" s="52"/>
    </row>
    <row r="88" spans="2:6" hidden="1" x14ac:dyDescent="0.35">
      <c r="B88" s="29" t="s">
        <v>81</v>
      </c>
      <c r="C88" s="52"/>
      <c r="D88" s="52"/>
      <c r="E88" s="52"/>
      <c r="F88" s="52"/>
    </row>
    <row r="89" spans="2:6" hidden="1" x14ac:dyDescent="0.35">
      <c r="B89" s="29" t="s">
        <v>81</v>
      </c>
      <c r="C89" s="52"/>
      <c r="D89" s="52"/>
      <c r="E89" s="52"/>
      <c r="F89" s="52"/>
    </row>
    <row r="90" spans="2:6" hidden="1" x14ac:dyDescent="0.35">
      <c r="B90" s="29" t="s">
        <v>81</v>
      </c>
      <c r="C90" s="52"/>
      <c r="D90" s="52"/>
      <c r="E90" s="52"/>
      <c r="F90" s="52"/>
    </row>
    <row r="91" spans="2:6" hidden="1" x14ac:dyDescent="0.35">
      <c r="B91" s="29" t="s">
        <v>81</v>
      </c>
      <c r="C91" s="52"/>
      <c r="D91" s="52"/>
      <c r="E91" s="52"/>
      <c r="F91" s="52"/>
    </row>
    <row r="92" spans="2:6" hidden="1" x14ac:dyDescent="0.35">
      <c r="B92" s="29" t="s">
        <v>81</v>
      </c>
      <c r="C92" s="52"/>
      <c r="D92" s="52"/>
      <c r="E92" s="52"/>
      <c r="F92" s="52"/>
    </row>
    <row r="93" spans="2:6" hidden="1" x14ac:dyDescent="0.35">
      <c r="B93" s="29" t="s">
        <v>81</v>
      </c>
      <c r="C93" s="52"/>
      <c r="D93" s="52"/>
      <c r="E93" s="52"/>
      <c r="F93" s="52"/>
    </row>
    <row r="94" spans="2:6" hidden="1" x14ac:dyDescent="0.35">
      <c r="B94" s="29" t="s">
        <v>81</v>
      </c>
      <c r="C94" s="52"/>
      <c r="D94" s="52"/>
      <c r="E94" s="52"/>
      <c r="F94" s="52"/>
    </row>
    <row r="95" spans="2:6" hidden="1" x14ac:dyDescent="0.35">
      <c r="B95" s="29" t="s">
        <v>81</v>
      </c>
      <c r="C95" s="52"/>
      <c r="D95" s="52"/>
      <c r="E95" s="52"/>
      <c r="F95" s="52"/>
    </row>
    <row r="96" spans="2:6" hidden="1" x14ac:dyDescent="0.35">
      <c r="B96" s="29" t="s">
        <v>81</v>
      </c>
      <c r="C96" s="52"/>
      <c r="D96" s="52"/>
      <c r="E96" s="52"/>
      <c r="F96" s="52"/>
    </row>
    <row r="97" spans="2:6" hidden="1" x14ac:dyDescent="0.35">
      <c r="B97" s="29" t="s">
        <v>81</v>
      </c>
      <c r="C97" s="52"/>
      <c r="D97" s="52"/>
      <c r="E97" s="52"/>
      <c r="F97" s="52"/>
    </row>
    <row r="98" spans="2:6" hidden="1" x14ac:dyDescent="0.35">
      <c r="B98" s="29" t="s">
        <v>81</v>
      </c>
      <c r="C98" s="52"/>
      <c r="D98" s="52"/>
      <c r="E98" s="52"/>
      <c r="F98" s="52"/>
    </row>
    <row r="99" spans="2:6" hidden="1" x14ac:dyDescent="0.35">
      <c r="B99" s="29" t="s">
        <v>81</v>
      </c>
      <c r="C99" s="52"/>
      <c r="D99" s="52"/>
      <c r="E99" s="52"/>
      <c r="F99" s="52"/>
    </row>
    <row r="100" spans="2:6" hidden="1" x14ac:dyDescent="0.35">
      <c r="B100" s="29" t="s">
        <v>81</v>
      </c>
      <c r="C100" s="52"/>
      <c r="D100" s="52"/>
      <c r="E100" s="52"/>
      <c r="F100" s="52"/>
    </row>
    <row r="101" spans="2:6" hidden="1" x14ac:dyDescent="0.35">
      <c r="B101" s="29" t="s">
        <v>81</v>
      </c>
      <c r="C101" s="52"/>
      <c r="D101" s="52"/>
      <c r="E101" s="52"/>
      <c r="F101" s="52"/>
    </row>
    <row r="102" spans="2:6" hidden="1" x14ac:dyDescent="0.35">
      <c r="B102" s="29" t="s">
        <v>81</v>
      </c>
      <c r="C102" s="52"/>
      <c r="D102" s="52"/>
      <c r="E102" s="52"/>
      <c r="F102" s="52"/>
    </row>
    <row r="103" spans="2:6" hidden="1" x14ac:dyDescent="0.35">
      <c r="B103" s="29" t="s">
        <v>81</v>
      </c>
      <c r="C103" s="52"/>
      <c r="D103" s="52"/>
      <c r="E103" s="52"/>
      <c r="F103" s="52"/>
    </row>
    <row r="104" spans="2:6" hidden="1" x14ac:dyDescent="0.35">
      <c r="B104" s="29" t="s">
        <v>81</v>
      </c>
      <c r="C104" s="52"/>
      <c r="D104" s="52"/>
      <c r="E104" s="52"/>
      <c r="F104" s="52"/>
    </row>
    <row r="105" spans="2:6" hidden="1" x14ac:dyDescent="0.35">
      <c r="B105" s="29" t="s">
        <v>81</v>
      </c>
      <c r="C105" s="52"/>
      <c r="D105" s="52"/>
      <c r="E105" s="52"/>
      <c r="F105" s="52"/>
    </row>
    <row r="106" spans="2:6" hidden="1" x14ac:dyDescent="0.35">
      <c r="B106" s="29" t="s">
        <v>81</v>
      </c>
      <c r="C106" s="52"/>
      <c r="D106" s="52"/>
      <c r="E106" s="52"/>
      <c r="F106" s="52"/>
    </row>
    <row r="107" spans="2:6" hidden="1" x14ac:dyDescent="0.35">
      <c r="B107" s="29" t="s">
        <v>81</v>
      </c>
      <c r="C107" s="52"/>
      <c r="D107" s="52"/>
      <c r="E107" s="52"/>
      <c r="F107" s="52"/>
    </row>
    <row r="108" spans="2:6" hidden="1" x14ac:dyDescent="0.35">
      <c r="B108" s="29" t="s">
        <v>81</v>
      </c>
      <c r="C108" s="52"/>
      <c r="D108" s="52"/>
      <c r="E108" s="52"/>
      <c r="F108" s="52"/>
    </row>
    <row r="109" spans="2:6" hidden="1" x14ac:dyDescent="0.35">
      <c r="B109" s="29" t="s">
        <v>81</v>
      </c>
      <c r="C109" s="52"/>
      <c r="D109" s="52"/>
      <c r="E109" s="52"/>
      <c r="F109" s="52"/>
    </row>
    <row r="110" spans="2:6" hidden="1" x14ac:dyDescent="0.35">
      <c r="B110" s="29" t="s">
        <v>81</v>
      </c>
      <c r="C110" s="52"/>
      <c r="D110" s="52"/>
      <c r="E110" s="52"/>
      <c r="F110" s="52"/>
    </row>
    <row r="111" spans="2:6" hidden="1" x14ac:dyDescent="0.35">
      <c r="B111" s="29" t="s">
        <v>81</v>
      </c>
      <c r="C111" s="52"/>
      <c r="D111" s="52"/>
      <c r="E111" s="52"/>
      <c r="F111" s="52"/>
    </row>
    <row r="112" spans="2:6" hidden="1" x14ac:dyDescent="0.35">
      <c r="B112" s="29" t="s">
        <v>81</v>
      </c>
      <c r="C112" s="52"/>
      <c r="D112" s="52"/>
      <c r="E112" s="52"/>
      <c r="F112" s="52"/>
    </row>
    <row r="113" spans="2:6" hidden="1" x14ac:dyDescent="0.35">
      <c r="B113" s="29" t="s">
        <v>81</v>
      </c>
      <c r="C113" s="52"/>
      <c r="D113" s="52"/>
      <c r="E113" s="52"/>
      <c r="F113" s="52"/>
    </row>
    <row r="114" spans="2:6" hidden="1" x14ac:dyDescent="0.35">
      <c r="B114" s="29" t="s">
        <v>81</v>
      </c>
      <c r="C114" s="52"/>
      <c r="D114" s="52"/>
      <c r="E114" s="52"/>
      <c r="F114" s="52"/>
    </row>
    <row r="115" spans="2:6" hidden="1" x14ac:dyDescent="0.35">
      <c r="B115" s="29" t="s">
        <v>81</v>
      </c>
      <c r="C115" s="52"/>
      <c r="D115" s="52"/>
      <c r="E115" s="52"/>
      <c r="F115" s="52"/>
    </row>
    <row r="116" spans="2:6" hidden="1" x14ac:dyDescent="0.35">
      <c r="B116" s="29" t="s">
        <v>81</v>
      </c>
      <c r="C116" s="52"/>
      <c r="D116" s="52"/>
      <c r="E116" s="52"/>
      <c r="F116" s="52"/>
    </row>
    <row r="117" spans="2:6" hidden="1" x14ac:dyDescent="0.35">
      <c r="B117" s="29" t="s">
        <v>81</v>
      </c>
      <c r="C117" s="52"/>
      <c r="D117" s="52"/>
      <c r="E117" s="52"/>
      <c r="F117" s="52"/>
    </row>
    <row r="118" spans="2:6" hidden="1" x14ac:dyDescent="0.35">
      <c r="B118" s="29" t="s">
        <v>81</v>
      </c>
      <c r="C118" s="52"/>
      <c r="D118" s="52"/>
      <c r="E118" s="52"/>
      <c r="F118" s="52"/>
    </row>
    <row r="119" spans="2:6" hidden="1" x14ac:dyDescent="0.35">
      <c r="B119" s="29" t="s">
        <v>81</v>
      </c>
      <c r="C119" s="52"/>
      <c r="D119" s="52"/>
      <c r="E119" s="52"/>
      <c r="F119" s="52"/>
    </row>
    <row r="120" spans="2:6" hidden="1" x14ac:dyDescent="0.35">
      <c r="B120" s="29" t="s">
        <v>81</v>
      </c>
      <c r="C120" s="52"/>
      <c r="D120" s="52"/>
      <c r="E120" s="52"/>
      <c r="F120" s="52"/>
    </row>
    <row r="121" spans="2:6" hidden="1" x14ac:dyDescent="0.35">
      <c r="B121" s="29" t="s">
        <v>81</v>
      </c>
      <c r="C121" s="52"/>
      <c r="D121" s="52"/>
      <c r="E121" s="52"/>
      <c r="F121" s="52"/>
    </row>
    <row r="122" spans="2:6" hidden="1" x14ac:dyDescent="0.35">
      <c r="B122" s="29" t="s">
        <v>83</v>
      </c>
      <c r="C122" s="52"/>
      <c r="D122" s="52"/>
      <c r="E122" s="52"/>
      <c r="F122" s="52"/>
    </row>
    <row r="123" spans="2:6" hidden="1" x14ac:dyDescent="0.35">
      <c r="C123" s="52"/>
      <c r="D123" s="52"/>
      <c r="E123" s="52"/>
      <c r="F123" s="52"/>
    </row>
    <row r="124" spans="2:6" hidden="1" x14ac:dyDescent="0.35">
      <c r="C124" s="52"/>
      <c r="D124" s="52"/>
      <c r="E124" s="52"/>
      <c r="F124" s="52"/>
    </row>
    <row r="125" spans="2:6" hidden="1" x14ac:dyDescent="0.35">
      <c r="C125" s="52"/>
      <c r="D125" s="52"/>
      <c r="E125" s="52"/>
      <c r="F125" s="52"/>
    </row>
    <row r="126" spans="2:6" hidden="1" x14ac:dyDescent="0.35">
      <c r="C126" s="52"/>
      <c r="D126" s="52"/>
      <c r="E126" s="52"/>
      <c r="F126" s="52"/>
    </row>
    <row r="127" spans="2:6" hidden="1" x14ac:dyDescent="0.35">
      <c r="C127" s="52"/>
      <c r="D127" s="52"/>
      <c r="E127" s="52"/>
      <c r="F127" s="52"/>
    </row>
    <row r="128" spans="2:6" hidden="1" x14ac:dyDescent="0.35">
      <c r="C128" s="52"/>
      <c r="D128" s="52"/>
      <c r="E128" s="52"/>
      <c r="F128" s="52"/>
    </row>
    <row r="129" spans="3:6" hidden="1" x14ac:dyDescent="0.35">
      <c r="C129" s="52"/>
      <c r="D129" s="52"/>
      <c r="E129" s="52"/>
      <c r="F129" s="52"/>
    </row>
    <row r="130" spans="3:6" hidden="1" x14ac:dyDescent="0.35">
      <c r="C130" s="52"/>
      <c r="D130" s="52"/>
      <c r="E130" s="52"/>
      <c r="F130" s="52"/>
    </row>
    <row r="131" spans="3:6" hidden="1" x14ac:dyDescent="0.35">
      <c r="C131" s="52"/>
      <c r="D131" s="52"/>
      <c r="E131" s="52"/>
      <c r="F131" s="52"/>
    </row>
    <row r="132" spans="3:6" hidden="1" x14ac:dyDescent="0.35">
      <c r="C132" s="52"/>
      <c r="D132" s="52"/>
      <c r="E132" s="52"/>
      <c r="F132" s="52"/>
    </row>
    <row r="133" spans="3:6" hidden="1" x14ac:dyDescent="0.35">
      <c r="C133" s="52"/>
      <c r="D133" s="52"/>
      <c r="E133" s="52"/>
      <c r="F133" s="52"/>
    </row>
    <row r="134" spans="3:6" hidden="1" x14ac:dyDescent="0.35">
      <c r="C134" s="52"/>
      <c r="D134" s="52"/>
      <c r="E134" s="52"/>
      <c r="F134" s="52"/>
    </row>
    <row r="135" spans="3:6" hidden="1" x14ac:dyDescent="0.35">
      <c r="C135" s="52"/>
      <c r="D135" s="52"/>
      <c r="E135" s="52"/>
      <c r="F135" s="52"/>
    </row>
    <row r="136" spans="3:6" hidden="1" x14ac:dyDescent="0.35">
      <c r="C136" s="52"/>
      <c r="D136" s="52"/>
      <c r="E136" s="52"/>
      <c r="F136" s="52"/>
    </row>
    <row r="137" spans="3:6" hidden="1" x14ac:dyDescent="0.35">
      <c r="C137" s="52"/>
      <c r="D137" s="52"/>
      <c r="E137" s="52"/>
      <c r="F137" s="52"/>
    </row>
    <row r="138" spans="3:6" hidden="1" x14ac:dyDescent="0.35">
      <c r="C138" s="52"/>
      <c r="D138" s="52"/>
      <c r="E138" s="52"/>
      <c r="F138" s="52"/>
    </row>
    <row r="139" spans="3:6" hidden="1" x14ac:dyDescent="0.35">
      <c r="C139" s="52"/>
      <c r="D139" s="52"/>
      <c r="E139" s="52"/>
      <c r="F139" s="52"/>
    </row>
    <row r="140" spans="3:6" hidden="1" x14ac:dyDescent="0.35">
      <c r="C140" s="52"/>
      <c r="D140" s="52"/>
      <c r="E140" s="52"/>
      <c r="F140" s="52"/>
    </row>
    <row r="141" spans="3:6" hidden="1" x14ac:dyDescent="0.35">
      <c r="C141" s="52"/>
      <c r="D141" s="52"/>
      <c r="E141" s="52"/>
      <c r="F141" s="52"/>
    </row>
    <row r="142" spans="3:6" hidden="1" x14ac:dyDescent="0.35">
      <c r="C142" s="52"/>
      <c r="D142" s="52"/>
      <c r="E142" s="52"/>
      <c r="F142" s="52"/>
    </row>
    <row r="143" spans="3:6" hidden="1" x14ac:dyDescent="0.35">
      <c r="C143" s="52"/>
      <c r="D143" s="52"/>
      <c r="E143" s="52"/>
      <c r="F143" s="52"/>
    </row>
    <row r="144" spans="3:6" hidden="1" x14ac:dyDescent="0.35">
      <c r="C144" s="52"/>
      <c r="D144" s="52"/>
      <c r="E144" s="52"/>
      <c r="F144" s="52"/>
    </row>
    <row r="145" spans="2:6" hidden="1" x14ac:dyDescent="0.35">
      <c r="C145" s="52"/>
      <c r="D145" s="52"/>
      <c r="E145" s="52"/>
      <c r="F145" s="52"/>
    </row>
    <row r="146" spans="2:6" hidden="1" x14ac:dyDescent="0.35">
      <c r="C146" s="52"/>
      <c r="D146" s="52"/>
      <c r="E146" s="52"/>
      <c r="F146" s="52"/>
    </row>
    <row r="147" spans="2:6" hidden="1" x14ac:dyDescent="0.35">
      <c r="C147" s="52"/>
      <c r="D147" s="52"/>
      <c r="E147" s="52"/>
      <c r="F147" s="52"/>
    </row>
    <row r="148" spans="2:6" hidden="1" x14ac:dyDescent="0.35">
      <c r="C148" s="52"/>
      <c r="D148" s="52"/>
      <c r="E148" s="52"/>
      <c r="F148" s="52"/>
    </row>
    <row r="149" spans="2:6" hidden="1" x14ac:dyDescent="0.35">
      <c r="C149" s="52"/>
      <c r="D149" s="52"/>
      <c r="E149" s="52"/>
      <c r="F149" s="52"/>
    </row>
    <row r="150" spans="2:6" hidden="1" x14ac:dyDescent="0.35">
      <c r="C150" s="52"/>
      <c r="D150" s="52"/>
      <c r="E150" s="52"/>
      <c r="F150" s="52"/>
    </row>
    <row r="151" spans="2:6" hidden="1" x14ac:dyDescent="0.35">
      <c r="C151" s="52"/>
      <c r="D151" s="52"/>
      <c r="E151" s="52"/>
      <c r="F151" s="52"/>
    </row>
    <row r="152" spans="2:6" hidden="1" x14ac:dyDescent="0.35">
      <c r="C152" s="52"/>
      <c r="D152" s="52"/>
      <c r="E152" s="52"/>
      <c r="F152" s="52"/>
    </row>
    <row r="153" spans="2:6" hidden="1" x14ac:dyDescent="0.35">
      <c r="C153" s="52"/>
      <c r="D153" s="52"/>
      <c r="E153" s="52"/>
      <c r="F153" s="52"/>
    </row>
    <row r="154" spans="2:6" hidden="1" x14ac:dyDescent="0.35">
      <c r="C154" s="52"/>
      <c r="D154" s="52"/>
      <c r="E154" s="52"/>
      <c r="F154" s="52"/>
    </row>
    <row r="155" spans="2:6" hidden="1" x14ac:dyDescent="0.35">
      <c r="C155" s="52"/>
      <c r="D155" s="52"/>
      <c r="E155" s="52"/>
      <c r="F155" s="52"/>
    </row>
    <row r="156" spans="2:6" hidden="1" x14ac:dyDescent="0.35">
      <c r="C156" s="52"/>
      <c r="D156" s="52"/>
      <c r="E156" s="52"/>
      <c r="F156" s="52"/>
    </row>
    <row r="157" spans="2:6" hidden="1" x14ac:dyDescent="0.35">
      <c r="B157" s="29" t="s">
        <v>85</v>
      </c>
      <c r="C157" s="52"/>
      <c r="D157" s="52"/>
      <c r="E157" s="52"/>
      <c r="F157" s="52"/>
    </row>
    <row r="158" spans="2:6" hidden="1" x14ac:dyDescent="0.35">
      <c r="B158" s="29" t="s">
        <v>85</v>
      </c>
      <c r="C158" s="52"/>
      <c r="D158" s="52"/>
      <c r="E158" s="52"/>
      <c r="F158" s="52"/>
    </row>
    <row r="159" spans="2:6" hidden="1" x14ac:dyDescent="0.35">
      <c r="B159" s="29" t="s">
        <v>85</v>
      </c>
      <c r="C159" s="52"/>
      <c r="D159" s="52"/>
      <c r="E159" s="52"/>
      <c r="F159" s="52"/>
    </row>
    <row r="160" spans="2:6" hidden="1" x14ac:dyDescent="0.35">
      <c r="B160" s="29" t="s">
        <v>85</v>
      </c>
      <c r="C160" s="52"/>
      <c r="D160" s="52"/>
      <c r="E160" s="52"/>
      <c r="F160" s="52"/>
    </row>
    <row r="161" spans="2:6" hidden="1" x14ac:dyDescent="0.35">
      <c r="B161" s="29" t="s">
        <v>85</v>
      </c>
      <c r="C161" s="52"/>
      <c r="D161" s="52"/>
      <c r="E161" s="52"/>
      <c r="F161" s="52"/>
    </row>
    <row r="162" spans="2:6" hidden="1" x14ac:dyDescent="0.35">
      <c r="B162" s="29" t="s">
        <v>85</v>
      </c>
      <c r="C162" s="52"/>
      <c r="D162" s="52"/>
      <c r="E162" s="52"/>
      <c r="F162" s="52"/>
    </row>
    <row r="163" spans="2:6" hidden="1" x14ac:dyDescent="0.35">
      <c r="B163" s="29" t="s">
        <v>85</v>
      </c>
      <c r="C163" s="52"/>
      <c r="D163" s="52"/>
      <c r="E163" s="52"/>
      <c r="F163" s="52"/>
    </row>
    <row r="164" spans="2:6" hidden="1" x14ac:dyDescent="0.35">
      <c r="B164" s="29" t="s">
        <v>85</v>
      </c>
      <c r="C164" s="52"/>
      <c r="D164" s="52"/>
      <c r="E164" s="52"/>
      <c r="F164" s="52"/>
    </row>
    <row r="165" spans="2:6" hidden="1" x14ac:dyDescent="0.35">
      <c r="B165" s="29" t="s">
        <v>85</v>
      </c>
      <c r="C165" s="52"/>
      <c r="D165" s="52"/>
      <c r="E165" s="52"/>
      <c r="F165" s="52"/>
    </row>
    <row r="166" spans="2:6" hidden="1" x14ac:dyDescent="0.35">
      <c r="B166" s="29" t="s">
        <v>85</v>
      </c>
      <c r="C166" s="52"/>
      <c r="D166" s="52"/>
      <c r="E166" s="52"/>
      <c r="F166" s="52"/>
    </row>
    <row r="167" spans="2:6" hidden="1" x14ac:dyDescent="0.35">
      <c r="B167" s="29" t="s">
        <v>85</v>
      </c>
      <c r="C167" s="52"/>
      <c r="D167" s="52"/>
      <c r="E167" s="52"/>
      <c r="F167" s="52"/>
    </row>
    <row r="168" spans="2:6" hidden="1" x14ac:dyDescent="0.35">
      <c r="B168" s="29" t="s">
        <v>85</v>
      </c>
      <c r="C168" s="52"/>
      <c r="D168" s="52"/>
      <c r="E168" s="52"/>
      <c r="F168" s="52"/>
    </row>
    <row r="169" spans="2:6" hidden="1" x14ac:dyDescent="0.35">
      <c r="B169" s="29" t="s">
        <v>85</v>
      </c>
      <c r="C169" s="52"/>
      <c r="D169" s="52"/>
      <c r="E169" s="52"/>
      <c r="F169" s="52"/>
    </row>
    <row r="170" spans="2:6" hidden="1" x14ac:dyDescent="0.35">
      <c r="B170" s="29" t="s">
        <v>85</v>
      </c>
      <c r="C170" s="52"/>
      <c r="D170" s="52"/>
      <c r="E170" s="52"/>
      <c r="F170" s="52"/>
    </row>
    <row r="171" spans="2:6" hidden="1" x14ac:dyDescent="0.35">
      <c r="B171" s="29" t="s">
        <v>85</v>
      </c>
      <c r="C171" s="52"/>
      <c r="D171" s="52"/>
      <c r="E171" s="52"/>
      <c r="F171" s="52"/>
    </row>
    <row r="172" spans="2:6" hidden="1" x14ac:dyDescent="0.35">
      <c r="B172" s="29" t="s">
        <v>85</v>
      </c>
      <c r="C172" s="52"/>
      <c r="D172" s="52"/>
      <c r="E172" s="52"/>
      <c r="F172" s="52"/>
    </row>
    <row r="173" spans="2:6" hidden="1" x14ac:dyDescent="0.35">
      <c r="B173" s="29" t="s">
        <v>85</v>
      </c>
      <c r="C173" s="52"/>
      <c r="D173" s="52"/>
      <c r="E173" s="52"/>
      <c r="F173" s="52"/>
    </row>
    <row r="174" spans="2:6" hidden="1" x14ac:dyDescent="0.35">
      <c r="B174" s="29" t="s">
        <v>85</v>
      </c>
      <c r="C174" s="52"/>
      <c r="D174" s="52"/>
      <c r="E174" s="52"/>
      <c r="F174" s="52"/>
    </row>
    <row r="175" spans="2:6" hidden="1" x14ac:dyDescent="0.35">
      <c r="B175" s="29" t="s">
        <v>85</v>
      </c>
      <c r="C175" s="52"/>
      <c r="D175" s="52"/>
      <c r="E175" s="52"/>
      <c r="F175" s="52"/>
    </row>
    <row r="176" spans="2:6" hidden="1" x14ac:dyDescent="0.35">
      <c r="B176" s="29" t="s">
        <v>85</v>
      </c>
      <c r="C176" s="52"/>
      <c r="D176" s="52"/>
      <c r="E176" s="52"/>
      <c r="F176" s="52"/>
    </row>
    <row r="177" spans="2:6" hidden="1" x14ac:dyDescent="0.35">
      <c r="B177" s="29" t="s">
        <v>85</v>
      </c>
      <c r="C177" s="52"/>
      <c r="D177" s="52"/>
      <c r="E177" s="52"/>
      <c r="F177" s="52"/>
    </row>
    <row r="178" spans="2:6" hidden="1" x14ac:dyDescent="0.35">
      <c r="B178" s="29" t="s">
        <v>85</v>
      </c>
      <c r="C178" s="52"/>
      <c r="D178" s="52"/>
      <c r="E178" s="52"/>
      <c r="F178" s="52"/>
    </row>
    <row r="179" spans="2:6" hidden="1" x14ac:dyDescent="0.35">
      <c r="B179" s="29" t="s">
        <v>85</v>
      </c>
      <c r="C179" s="52"/>
      <c r="D179" s="52"/>
      <c r="E179" s="52"/>
      <c r="F179" s="52"/>
    </row>
    <row r="180" spans="2:6" hidden="1" x14ac:dyDescent="0.35">
      <c r="B180" s="29" t="s">
        <v>85</v>
      </c>
      <c r="C180" s="52"/>
      <c r="D180" s="52"/>
      <c r="E180" s="52"/>
      <c r="F180" s="52"/>
    </row>
    <row r="181" spans="2:6" hidden="1" x14ac:dyDescent="0.35">
      <c r="B181" s="29" t="s">
        <v>85</v>
      </c>
      <c r="C181" s="52"/>
      <c r="D181" s="52"/>
      <c r="E181" s="52"/>
      <c r="F181" s="52"/>
    </row>
    <row r="182" spans="2:6" hidden="1" x14ac:dyDescent="0.35">
      <c r="B182" s="29" t="s">
        <v>85</v>
      </c>
      <c r="C182" s="52"/>
      <c r="D182" s="52"/>
      <c r="E182" s="52"/>
      <c r="F182" s="52"/>
    </row>
    <row r="183" spans="2:6" hidden="1" x14ac:dyDescent="0.35">
      <c r="B183" s="29" t="s">
        <v>85</v>
      </c>
      <c r="C183" s="52"/>
      <c r="D183" s="52"/>
      <c r="E183" s="52"/>
      <c r="F183" s="52"/>
    </row>
    <row r="184" spans="2:6" hidden="1" x14ac:dyDescent="0.35">
      <c r="B184" s="29" t="s">
        <v>85</v>
      </c>
      <c r="C184" s="52"/>
      <c r="D184" s="52"/>
      <c r="E184" s="52"/>
      <c r="F184" s="52"/>
    </row>
    <row r="185" spans="2:6" hidden="1" x14ac:dyDescent="0.35">
      <c r="B185" s="29" t="s">
        <v>85</v>
      </c>
      <c r="C185" s="52"/>
      <c r="D185" s="52"/>
      <c r="E185" s="52"/>
      <c r="F185" s="52"/>
    </row>
    <row r="186" spans="2:6" hidden="1" x14ac:dyDescent="0.35">
      <c r="B186" s="29" t="s">
        <v>85</v>
      </c>
      <c r="C186" s="52"/>
      <c r="D186" s="52"/>
      <c r="E186" s="52"/>
      <c r="F186" s="52"/>
    </row>
    <row r="187" spans="2:6" hidden="1" x14ac:dyDescent="0.35">
      <c r="B187" s="29" t="s">
        <v>85</v>
      </c>
      <c r="C187" s="52"/>
      <c r="D187" s="52"/>
      <c r="E187" s="52"/>
      <c r="F187" s="52"/>
    </row>
    <row r="188" spans="2:6" hidden="1" x14ac:dyDescent="0.35">
      <c r="B188" s="29" t="s">
        <v>85</v>
      </c>
      <c r="C188" s="52"/>
      <c r="D188" s="52"/>
      <c r="E188" s="52"/>
      <c r="F188" s="52"/>
    </row>
    <row r="189" spans="2:6" hidden="1" x14ac:dyDescent="0.35">
      <c r="B189" s="29" t="s">
        <v>85</v>
      </c>
      <c r="C189" s="52"/>
      <c r="D189" s="52"/>
      <c r="E189" s="52"/>
      <c r="F189" s="52"/>
    </row>
    <row r="190" spans="2:6" hidden="1" x14ac:dyDescent="0.35">
      <c r="B190" s="29" t="s">
        <v>85</v>
      </c>
      <c r="C190" s="52"/>
      <c r="D190" s="52"/>
      <c r="E190" s="52"/>
      <c r="F190" s="52"/>
    </row>
    <row r="191" spans="2:6" hidden="1" x14ac:dyDescent="0.35">
      <c r="B191" s="29" t="s">
        <v>85</v>
      </c>
      <c r="C191" s="52"/>
      <c r="D191" s="52"/>
      <c r="E191" s="52"/>
      <c r="F191" s="52"/>
    </row>
  </sheetData>
  <autoFilter ref="A1:F191" xr:uid="{00000000-0009-0000-0000-000006000000}">
    <filterColumn colId="0">
      <filters>
        <filter val="CP"/>
      </filters>
    </filterColumn>
  </autoFilter>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41"/>
  <sheetViews>
    <sheetView zoomScaleNormal="100" workbookViewId="0">
      <pane ySplit="1" topLeftCell="A41" activePane="bottomLeft" state="frozen"/>
      <selection pane="bottomLeft" activeCell="A41" sqref="A41"/>
    </sheetView>
  </sheetViews>
  <sheetFormatPr baseColWidth="10" defaultColWidth="11.453125" defaultRowHeight="14.5" x14ac:dyDescent="0.35"/>
  <cols>
    <col min="1" max="1" width="16.453125" style="29" customWidth="1"/>
    <col min="2" max="2" width="15.7265625" style="29" customWidth="1"/>
    <col min="3" max="3" width="34" style="29" customWidth="1"/>
    <col min="4" max="4" width="31.54296875" style="29" customWidth="1"/>
    <col min="5" max="5" width="32.54296875" style="29" customWidth="1"/>
    <col min="6" max="1024" width="11.453125" style="29"/>
  </cols>
  <sheetData>
    <row r="1" spans="1:5" x14ac:dyDescent="0.35">
      <c r="A1" s="31" t="s">
        <v>238</v>
      </c>
      <c r="B1" s="31" t="s">
        <v>239</v>
      </c>
      <c r="C1" s="37" t="s">
        <v>240</v>
      </c>
      <c r="D1" s="37" t="s">
        <v>241</v>
      </c>
      <c r="E1" s="25" t="s">
        <v>74</v>
      </c>
    </row>
    <row r="2" spans="1:5" s="38" customFormat="1" x14ac:dyDescent="0.35">
      <c r="A2" s="9" t="s">
        <v>159</v>
      </c>
      <c r="B2" s="9" t="s">
        <v>160</v>
      </c>
      <c r="C2" s="9" t="str">
        <f>VLOOKUP(A2,'Compétences générales'!$C:$D,2,0)</f>
        <v>Comptage</v>
      </c>
      <c r="D2" s="9" t="str">
        <f>VLOOKUP(B2,'Compétences générales'!$C:$D,2,0)</f>
        <v>Dénombrage</v>
      </c>
      <c r="E2" s="17" t="str">
        <f t="shared" ref="E2:E33" si="0">CONCATENATE("INSERT INTO `Depend_CompGen` VALUES (`",A2,"`, `",B2,"`);")</f>
        <v>INSERT INTO `Depend_CompGen` VALUES (`M-NC-C-1`, `M-NC-C-2`);</v>
      </c>
    </row>
    <row r="3" spans="1:5" s="38" customFormat="1" x14ac:dyDescent="0.35">
      <c r="A3" s="9" t="s">
        <v>160</v>
      </c>
      <c r="B3" s="9" t="s">
        <v>162</v>
      </c>
      <c r="C3" s="9" t="str">
        <f>VLOOKUP(A3,'Compétences générales'!$C:$D,2,0)</f>
        <v>Dénombrage</v>
      </c>
      <c r="D3" s="9" t="str">
        <f>VLOOKUP(B3,'Compétences générales'!$C:$D,2,0)</f>
        <v>Comparaison, cardinalité</v>
      </c>
      <c r="E3" s="17" t="str">
        <f t="shared" si="0"/>
        <v>INSERT INTO `Depend_CompGen` VALUES (`M-NC-C-2`, `M-NC-C-3`);</v>
      </c>
    </row>
    <row r="4" spans="1:5" s="38" customFormat="1" x14ac:dyDescent="0.35">
      <c r="A4" s="9" t="s">
        <v>160</v>
      </c>
      <c r="B4" s="9" t="s">
        <v>174</v>
      </c>
      <c r="C4" s="9" t="str">
        <f>VLOOKUP(A4,'Compétences générales'!$C:$D,2,0)</f>
        <v>Dénombrage</v>
      </c>
      <c r="D4" s="9" t="str">
        <f>VLOOKUP(B4,'Compétences générales'!$C:$D,2,0)</f>
        <v>Base décimale</v>
      </c>
      <c r="E4" s="17" t="str">
        <f t="shared" si="0"/>
        <v>INSERT INTO `Depend_CompGen` VALUES (`M-NC-C-2`, `M-NC-SN-6`);</v>
      </c>
    </row>
    <row r="5" spans="1:5" s="38" customFormat="1" x14ac:dyDescent="0.35">
      <c r="A5" s="9" t="s">
        <v>160</v>
      </c>
      <c r="B5" s="9" t="s">
        <v>182</v>
      </c>
      <c r="C5" s="9" t="str">
        <f>VLOOKUP(A5,'Compétences générales'!$C:$D,2,0)</f>
        <v>Dénombrage</v>
      </c>
      <c r="D5" s="9" t="str">
        <f>VLOOKUP(B5,'Compétences générales'!$C:$D,2,0)</f>
        <v>Décomposition numérique</v>
      </c>
      <c r="E5" s="17" t="str">
        <f t="shared" si="0"/>
        <v>INSERT INTO `Depend_CompGen` VALUES (`M-NC-C-2`, `M-NC-P-3`);</v>
      </c>
    </row>
    <row r="6" spans="1:5" s="38" customFormat="1" x14ac:dyDescent="0.35">
      <c r="A6" s="9" t="s">
        <v>160</v>
      </c>
      <c r="B6" s="37" t="s">
        <v>194</v>
      </c>
      <c r="C6" s="9" t="str">
        <f>VLOOKUP(A6,'Compétences générales'!$C:$D,2,0)</f>
        <v>Dénombrage</v>
      </c>
      <c r="D6" s="9" t="str">
        <f>VLOOKUP(B6,'Compétences générales'!$C:$D,2,0)</f>
        <v>Addition (mental)</v>
      </c>
      <c r="E6" s="17" t="str">
        <f t="shared" si="0"/>
        <v>INSERT INTO `Depend_CompGen` VALUES (`M-NC-C-2`, `M-NC-O-1`);</v>
      </c>
    </row>
    <row r="7" spans="1:5" s="38" customFormat="1" x14ac:dyDescent="0.35">
      <c r="A7" s="9" t="s">
        <v>160</v>
      </c>
      <c r="B7" s="37" t="s">
        <v>200</v>
      </c>
      <c r="C7" s="9" t="str">
        <f>VLOOKUP(A7,'Compétences générales'!$C:$D,2,0)</f>
        <v>Dénombrage</v>
      </c>
      <c r="D7" s="9" t="str">
        <f>VLOOKUP(B7,'Compétences générales'!$C:$D,2,0)</f>
        <v>Addition posée</v>
      </c>
      <c r="E7" s="17" t="str">
        <f t="shared" si="0"/>
        <v>INSERT INTO `Depend_CompGen` VALUES (`M-NC-C-2`, `M-NC-O-4`);</v>
      </c>
    </row>
    <row r="8" spans="1:5" s="38" customFormat="1" x14ac:dyDescent="0.35">
      <c r="A8" s="9" t="s">
        <v>160</v>
      </c>
      <c r="B8" s="37" t="s">
        <v>242</v>
      </c>
      <c r="C8" s="9" t="str">
        <f>VLOOKUP(A8,'Compétences générales'!$C:$D,2,0)</f>
        <v>Dénombrage</v>
      </c>
      <c r="D8" s="9" t="e">
        <f>VLOOKUP(B8,'Compétences générales'!$C:$D,2,0)</f>
        <v>#N/A</v>
      </c>
      <c r="E8" s="17" t="str">
        <f t="shared" si="0"/>
        <v>INSERT INTO `Depend_CompGen` VALUES (`M-NC-C-2`, `M-NC-O-7`);</v>
      </c>
    </row>
    <row r="9" spans="1:5" s="38" customFormat="1" x14ac:dyDescent="0.35">
      <c r="A9" s="9" t="s">
        <v>162</v>
      </c>
      <c r="B9" s="9" t="s">
        <v>174</v>
      </c>
      <c r="C9" s="9" t="str">
        <f>VLOOKUP(A9,'Compétences générales'!$C:$D,2,0)</f>
        <v>Comparaison, cardinalité</v>
      </c>
      <c r="D9" s="9" t="str">
        <f>VLOOKUP(B9,'Compétences générales'!$C:$D,2,0)</f>
        <v>Base décimale</v>
      </c>
      <c r="E9" s="17" t="str">
        <f t="shared" si="0"/>
        <v>INSERT INTO `Depend_CompGen` VALUES (`M-NC-C-3`, `M-NC-SN-6`);</v>
      </c>
    </row>
    <row r="10" spans="1:5" s="38" customFormat="1" x14ac:dyDescent="0.35">
      <c r="A10" s="9" t="s">
        <v>162</v>
      </c>
      <c r="B10" s="9" t="s">
        <v>176</v>
      </c>
      <c r="C10" s="9" t="str">
        <f>VLOOKUP(A10,'Compétences générales'!$C:$D,2,0)</f>
        <v>Comparaison, cardinalité</v>
      </c>
      <c r="D10" s="9" t="str">
        <f>VLOOKUP(B10,'Compétences générales'!$C:$D,2,0)</f>
        <v>Classification numérique</v>
      </c>
      <c r="E10" s="17" t="str">
        <f t="shared" si="0"/>
        <v>INSERT INTO `Depend_CompGen` VALUES (`M-NC-C-3`, `M-NC-SN-7`);</v>
      </c>
    </row>
    <row r="11" spans="1:5" s="38" customFormat="1" x14ac:dyDescent="0.35">
      <c r="A11" s="9" t="s">
        <v>162</v>
      </c>
      <c r="B11" s="9" t="s">
        <v>178</v>
      </c>
      <c r="C11" s="9" t="str">
        <f>VLOOKUP(A11,'Compétences générales'!$C:$D,2,0)</f>
        <v>Comparaison, cardinalité</v>
      </c>
      <c r="D11" s="9" t="str">
        <f>VLOOKUP(B11,'Compétences générales'!$C:$D,2,0)</f>
        <v>Conservation numérique</v>
      </c>
      <c r="E11" s="17" t="str">
        <f t="shared" si="0"/>
        <v>INSERT INTO `Depend_CompGen` VALUES (`M-NC-C-3`, `M-NC-P-1`);</v>
      </c>
    </row>
    <row r="12" spans="1:5" s="38" customFormat="1" x14ac:dyDescent="0.35">
      <c r="A12" s="9" t="s">
        <v>162</v>
      </c>
      <c r="B12" s="9" t="s">
        <v>180</v>
      </c>
      <c r="C12" s="9" t="str">
        <f>VLOOKUP(A12,'Compétences générales'!$C:$D,2,0)</f>
        <v>Comparaison, cardinalité</v>
      </c>
      <c r="D12" s="9" t="str">
        <f>VLOOKUP(B12,'Compétences générales'!$C:$D,2,0)</f>
        <v>Inclusion numérique</v>
      </c>
      <c r="E12" s="17" t="str">
        <f t="shared" si="0"/>
        <v>INSERT INTO `Depend_CompGen` VALUES (`M-NC-C-3`, `M-NC-P-2`);</v>
      </c>
    </row>
    <row r="13" spans="1:5" s="38" customFormat="1" x14ac:dyDescent="0.35">
      <c r="A13" s="9" t="s">
        <v>162</v>
      </c>
      <c r="B13" s="9" t="s">
        <v>182</v>
      </c>
      <c r="C13" s="9" t="str">
        <f>VLOOKUP(A13,'Compétences générales'!$C:$D,2,0)</f>
        <v>Comparaison, cardinalité</v>
      </c>
      <c r="D13" s="9" t="str">
        <f>VLOOKUP(B13,'Compétences générales'!$C:$D,2,0)</f>
        <v>Décomposition numérique</v>
      </c>
      <c r="E13" s="17" t="str">
        <f t="shared" si="0"/>
        <v>INSERT INTO `Depend_CompGen` VALUES (`M-NC-C-3`, `M-NC-P-3`);</v>
      </c>
    </row>
    <row r="14" spans="1:5" s="38" customFormat="1" x14ac:dyDescent="0.35">
      <c r="A14" s="9" t="s">
        <v>162</v>
      </c>
      <c r="B14" s="9" t="s">
        <v>172</v>
      </c>
      <c r="C14" s="9" t="str">
        <f>VLOOKUP(A14,'Compétences générales'!$C:$D,2,0)</f>
        <v>Comparaison, cardinalité</v>
      </c>
      <c r="D14" s="9" t="str">
        <f>VLOOKUP(B14,'Compétences générales'!$C:$D,2,0)</f>
        <v>Sériation numérique</v>
      </c>
      <c r="E14" s="17" t="str">
        <f t="shared" si="0"/>
        <v>INSERT INTO `Depend_CompGen` VALUES (`M-NC-C-3`, `M-NC-SN-5`);</v>
      </c>
    </row>
    <row r="15" spans="1:5" s="38" customFormat="1" x14ac:dyDescent="0.35">
      <c r="A15" s="9" t="s">
        <v>164</v>
      </c>
      <c r="B15" s="9" t="s">
        <v>170</v>
      </c>
      <c r="C15" s="9" t="str">
        <f>VLOOKUP(A15,'Compétences générales'!$C:$D,2,0)</f>
        <v>Déchiffrage</v>
      </c>
      <c r="D15" s="9" t="str">
        <f>VLOOKUP(B15,'Compétences générales'!$C:$D,2,0)</f>
        <v>Transcodage</v>
      </c>
      <c r="E15" s="17" t="str">
        <f t="shared" si="0"/>
        <v>INSERT INTO `Depend_CompGen` VALUES (`M-NC-SN-1`, `M-NC-SN-4`);</v>
      </c>
    </row>
    <row r="16" spans="1:5" s="38" customFormat="1" x14ac:dyDescent="0.35">
      <c r="A16" s="9" t="s">
        <v>164</v>
      </c>
      <c r="B16" s="37" t="s">
        <v>196</v>
      </c>
      <c r="C16" s="9" t="str">
        <f>VLOOKUP(A16,'Compétences générales'!$C:$D,2,0)</f>
        <v>Déchiffrage</v>
      </c>
      <c r="D16" s="9" t="str">
        <f>VLOOKUP(B16,'Compétences générales'!$C:$D,2,0)</f>
        <v>Addition en ligne</v>
      </c>
      <c r="E16" s="17" t="str">
        <f t="shared" si="0"/>
        <v>INSERT INTO `Depend_CompGen` VALUES (`M-NC-SN-1`, `M-NC-O-2`);</v>
      </c>
    </row>
    <row r="17" spans="1:5" s="38" customFormat="1" x14ac:dyDescent="0.35">
      <c r="A17" s="9" t="s">
        <v>164</v>
      </c>
      <c r="B17" s="37" t="s">
        <v>198</v>
      </c>
      <c r="C17" s="9" t="str">
        <f>VLOOKUP(A17,'Compétences générales'!$C:$D,2,0)</f>
        <v>Déchiffrage</v>
      </c>
      <c r="D17" s="9" t="str">
        <f>VLOOKUP(B17,'Compétences générales'!$C:$D,2,0)</f>
        <v>Addition en ligne avec parenthèses</v>
      </c>
      <c r="E17" s="17" t="str">
        <f t="shared" si="0"/>
        <v>INSERT INTO `Depend_CompGen` VALUES (`M-NC-SN-1`, `M-NC-O-3`);</v>
      </c>
    </row>
    <row r="18" spans="1:5" s="38" customFormat="1" x14ac:dyDescent="0.35">
      <c r="A18" s="9" t="s">
        <v>164</v>
      </c>
      <c r="B18" s="37" t="s">
        <v>243</v>
      </c>
      <c r="C18" s="9" t="str">
        <f>VLOOKUP(A18,'Compétences générales'!$C:$D,2,0)</f>
        <v>Déchiffrage</v>
      </c>
      <c r="D18" s="9" t="e">
        <f>VLOOKUP(B18,'Compétences générales'!$C:$D,2,0)</f>
        <v>#N/A</v>
      </c>
      <c r="E18" s="17" t="str">
        <f t="shared" si="0"/>
        <v>INSERT INTO `Depend_CompGen` VALUES (`M-NC-SN-1`, `M-NC-O-5`);</v>
      </c>
    </row>
    <row r="19" spans="1:5" s="38" customFormat="1" x14ac:dyDescent="0.35">
      <c r="A19" s="9" t="s">
        <v>164</v>
      </c>
      <c r="B19" s="37" t="s">
        <v>244</v>
      </c>
      <c r="C19" s="9" t="str">
        <f>VLOOKUP(A19,'Compétences générales'!$C:$D,2,0)</f>
        <v>Déchiffrage</v>
      </c>
      <c r="D19" s="9" t="e">
        <f>VLOOKUP(B19,'Compétences générales'!$C:$D,2,0)</f>
        <v>#N/A</v>
      </c>
      <c r="E19" s="17" t="str">
        <f t="shared" si="0"/>
        <v>INSERT INTO `Depend_CompGen` VALUES (`M-NC-SN-1`, `M-NC-O-6`);</v>
      </c>
    </row>
    <row r="20" spans="1:5" s="38" customFormat="1" x14ac:dyDescent="0.35">
      <c r="A20" s="9" t="s">
        <v>164</v>
      </c>
      <c r="B20" s="37" t="s">
        <v>245</v>
      </c>
      <c r="C20" s="9" t="str">
        <f>VLOOKUP(A20,'Compétences générales'!$C:$D,2,0)</f>
        <v>Déchiffrage</v>
      </c>
      <c r="D20" s="9" t="e">
        <f>VLOOKUP(B20,'Compétences générales'!$C:$D,2,0)</f>
        <v>#N/A</v>
      </c>
      <c r="E20" s="17" t="str">
        <f t="shared" si="0"/>
        <v>INSERT INTO `Depend_CompGen` VALUES (`M-NC-SN-1`, `M-NC-O-8`);</v>
      </c>
    </row>
    <row r="21" spans="1:5" s="38" customFormat="1" x14ac:dyDescent="0.35">
      <c r="A21" s="9" t="s">
        <v>164</v>
      </c>
      <c r="B21" s="37" t="s">
        <v>246</v>
      </c>
      <c r="C21" s="9" t="str">
        <f>VLOOKUP(A21,'Compétences générales'!$C:$D,2,0)</f>
        <v>Déchiffrage</v>
      </c>
      <c r="D21" s="9" t="e">
        <f>VLOOKUP(B21,'Compétences générales'!$C:$D,2,0)</f>
        <v>#N/A</v>
      </c>
      <c r="E21" s="17" t="str">
        <f t="shared" si="0"/>
        <v>INSERT INTO `Depend_CompGen` VALUES (`M-NC-SN-1`, `M-NC-O-9`);</v>
      </c>
    </row>
    <row r="22" spans="1:5" s="38" customFormat="1" x14ac:dyDescent="0.35">
      <c r="A22" s="9" t="s">
        <v>166</v>
      </c>
      <c r="B22" s="9" t="s">
        <v>170</v>
      </c>
      <c r="C22" s="9" t="str">
        <f>VLOOKUP(A22,'Compétences générales'!$C:$D,2,0)</f>
        <v>Décision numérique</v>
      </c>
      <c r="D22" s="9" t="str">
        <f>VLOOKUP(B22,'Compétences générales'!$C:$D,2,0)</f>
        <v>Transcodage</v>
      </c>
      <c r="E22" s="17" t="str">
        <f t="shared" si="0"/>
        <v>INSERT INTO `Depend_CompGen` VALUES (`M-NC-SN-2`, `M-NC-SN-4`);</v>
      </c>
    </row>
    <row r="23" spans="1:5" s="38" customFormat="1" x14ac:dyDescent="0.35">
      <c r="A23" s="9" t="s">
        <v>166</v>
      </c>
      <c r="B23" s="37" t="s">
        <v>196</v>
      </c>
      <c r="C23" s="9" t="str">
        <f>VLOOKUP(A23,'Compétences générales'!$C:$D,2,0)</f>
        <v>Décision numérique</v>
      </c>
      <c r="D23" s="9" t="str">
        <f>VLOOKUP(B23,'Compétences générales'!$C:$D,2,0)</f>
        <v>Addition en ligne</v>
      </c>
      <c r="E23" s="17" t="str">
        <f t="shared" si="0"/>
        <v>INSERT INTO `Depend_CompGen` VALUES (`M-NC-SN-2`, `M-NC-O-2`);</v>
      </c>
    </row>
    <row r="24" spans="1:5" s="38" customFormat="1" x14ac:dyDescent="0.35">
      <c r="A24" s="9" t="s">
        <v>166</v>
      </c>
      <c r="B24" s="37" t="s">
        <v>198</v>
      </c>
      <c r="C24" s="9" t="str">
        <f>VLOOKUP(A24,'Compétences générales'!$C:$D,2,0)</f>
        <v>Décision numérique</v>
      </c>
      <c r="D24" s="9" t="str">
        <f>VLOOKUP(B24,'Compétences générales'!$C:$D,2,0)</f>
        <v>Addition en ligne avec parenthèses</v>
      </c>
      <c r="E24" s="17" t="str">
        <f t="shared" si="0"/>
        <v>INSERT INTO `Depend_CompGen` VALUES (`M-NC-SN-2`, `M-NC-O-3`);</v>
      </c>
    </row>
    <row r="25" spans="1:5" s="38" customFormat="1" x14ac:dyDescent="0.35">
      <c r="A25" s="9" t="s">
        <v>166</v>
      </c>
      <c r="B25" s="37" t="s">
        <v>243</v>
      </c>
      <c r="C25" s="9" t="str">
        <f>VLOOKUP(A25,'Compétences générales'!$C:$D,2,0)</f>
        <v>Décision numérique</v>
      </c>
      <c r="D25" s="9" t="e">
        <f>VLOOKUP(B25,'Compétences générales'!$C:$D,2,0)</f>
        <v>#N/A</v>
      </c>
      <c r="E25" s="17" t="str">
        <f t="shared" si="0"/>
        <v>INSERT INTO `Depend_CompGen` VALUES (`M-NC-SN-2`, `M-NC-O-5`);</v>
      </c>
    </row>
    <row r="26" spans="1:5" s="38" customFormat="1" x14ac:dyDescent="0.35">
      <c r="A26" s="9" t="s">
        <v>166</v>
      </c>
      <c r="B26" s="37" t="s">
        <v>244</v>
      </c>
      <c r="C26" s="9" t="str">
        <f>VLOOKUP(A26,'Compétences générales'!$C:$D,2,0)</f>
        <v>Décision numérique</v>
      </c>
      <c r="D26" s="9" t="e">
        <f>VLOOKUP(B26,'Compétences générales'!$C:$D,2,0)</f>
        <v>#N/A</v>
      </c>
      <c r="E26" s="17" t="str">
        <f t="shared" si="0"/>
        <v>INSERT INTO `Depend_CompGen` VALUES (`M-NC-SN-2`, `M-NC-O-6`);</v>
      </c>
    </row>
    <row r="27" spans="1:5" s="38" customFormat="1" x14ac:dyDescent="0.35">
      <c r="A27" s="9" t="s">
        <v>166</v>
      </c>
      <c r="B27" s="37" t="s">
        <v>245</v>
      </c>
      <c r="C27" s="9" t="str">
        <f>VLOOKUP(A27,'Compétences générales'!$C:$D,2,0)</f>
        <v>Décision numérique</v>
      </c>
      <c r="D27" s="9" t="e">
        <f>VLOOKUP(B27,'Compétences générales'!$C:$D,2,0)</f>
        <v>#N/A</v>
      </c>
      <c r="E27" s="17" t="str">
        <f t="shared" si="0"/>
        <v>INSERT INTO `Depend_CompGen` VALUES (`M-NC-SN-2`, `M-NC-O-8`);</v>
      </c>
    </row>
    <row r="28" spans="1:5" s="38" customFormat="1" x14ac:dyDescent="0.35">
      <c r="A28" s="9" t="s">
        <v>166</v>
      </c>
      <c r="B28" s="37" t="s">
        <v>246</v>
      </c>
      <c r="C28" s="9" t="str">
        <f>VLOOKUP(A28,'Compétences générales'!$C:$D,2,0)</f>
        <v>Décision numérique</v>
      </c>
      <c r="D28" s="9" t="e">
        <f>VLOOKUP(B28,'Compétences générales'!$C:$D,2,0)</f>
        <v>#N/A</v>
      </c>
      <c r="E28" s="17" t="str">
        <f t="shared" si="0"/>
        <v>INSERT INTO `Depend_CompGen` VALUES (`M-NC-SN-2`, `M-NC-O-9`);</v>
      </c>
    </row>
    <row r="29" spans="1:5" s="38" customFormat="1" x14ac:dyDescent="0.35">
      <c r="A29" s="9" t="s">
        <v>182</v>
      </c>
      <c r="B29" s="37" t="s">
        <v>194</v>
      </c>
      <c r="C29" s="9" t="str">
        <f>VLOOKUP(A29,'Compétences générales'!$C:$D,2,0)</f>
        <v>Décomposition numérique</v>
      </c>
      <c r="D29" s="9" t="str">
        <f>VLOOKUP(B29,'Compétences générales'!$C:$D,2,0)</f>
        <v>Addition (mental)</v>
      </c>
      <c r="E29" s="17" t="str">
        <f t="shared" si="0"/>
        <v>INSERT INTO `Depend_CompGen` VALUES (`M-NC-P-3`, `M-NC-O-1`);</v>
      </c>
    </row>
    <row r="30" spans="1:5" s="38" customFormat="1" x14ac:dyDescent="0.35">
      <c r="A30" s="9" t="s">
        <v>182</v>
      </c>
      <c r="B30" s="37" t="s">
        <v>200</v>
      </c>
      <c r="C30" s="9" t="str">
        <f>VLOOKUP(A30,'Compétences générales'!$C:$D,2,0)</f>
        <v>Décomposition numérique</v>
      </c>
      <c r="D30" s="9" t="str">
        <f>VLOOKUP(B30,'Compétences générales'!$C:$D,2,0)</f>
        <v>Addition posée</v>
      </c>
      <c r="E30" s="17" t="str">
        <f t="shared" si="0"/>
        <v>INSERT INTO `Depend_CompGen` VALUES (`M-NC-P-3`, `M-NC-O-4`);</v>
      </c>
    </row>
    <row r="31" spans="1:5" s="38" customFormat="1" x14ac:dyDescent="0.35">
      <c r="A31" s="37" t="s">
        <v>194</v>
      </c>
      <c r="B31" s="37" t="s">
        <v>208</v>
      </c>
      <c r="C31" s="9" t="str">
        <f>VLOOKUP(A31,'Compétences générales'!$C:$D,2,0)</f>
        <v>Addition (mental)</v>
      </c>
      <c r="D31" s="9" t="str">
        <f>VLOOKUP(B31,'Compétences générales'!$C:$D,2,0)</f>
        <v>Division (mental)</v>
      </c>
      <c r="E31" s="17" t="str">
        <f t="shared" si="0"/>
        <v>INSERT INTO `Depend_CompGen` VALUES (`M-NC-O-1`, `M-NC-O-13`);</v>
      </c>
    </row>
    <row r="32" spans="1:5" s="38" customFormat="1" x14ac:dyDescent="0.35">
      <c r="A32" s="37" t="s">
        <v>194</v>
      </c>
      <c r="B32" s="37" t="s">
        <v>196</v>
      </c>
      <c r="C32" s="9" t="str">
        <f>VLOOKUP(A32,'Compétences générales'!$C:$D,2,0)</f>
        <v>Addition (mental)</v>
      </c>
      <c r="D32" s="9" t="str">
        <f>VLOOKUP(B32,'Compétences générales'!$C:$D,2,0)</f>
        <v>Addition en ligne</v>
      </c>
      <c r="E32" s="17" t="str">
        <f t="shared" si="0"/>
        <v>INSERT INTO `Depend_CompGen` VALUES (`M-NC-O-1`, `M-NC-O-2`);</v>
      </c>
    </row>
    <row r="33" spans="1:5" s="38" customFormat="1" x14ac:dyDescent="0.35">
      <c r="A33" s="37" t="s">
        <v>194</v>
      </c>
      <c r="B33" s="37" t="s">
        <v>198</v>
      </c>
      <c r="C33" s="9" t="str">
        <f>VLOOKUP(A33,'Compétences générales'!$C:$D,2,0)</f>
        <v>Addition (mental)</v>
      </c>
      <c r="D33" s="9" t="str">
        <f>VLOOKUP(B33,'Compétences générales'!$C:$D,2,0)</f>
        <v>Addition en ligne avec parenthèses</v>
      </c>
      <c r="E33" s="17" t="str">
        <f t="shared" si="0"/>
        <v>INSERT INTO `Depend_CompGen` VALUES (`M-NC-O-1`, `M-NC-O-3`);</v>
      </c>
    </row>
    <row r="34" spans="1:5" s="38" customFormat="1" x14ac:dyDescent="0.35">
      <c r="A34" s="37" t="s">
        <v>194</v>
      </c>
      <c r="B34" s="37" t="s">
        <v>200</v>
      </c>
      <c r="C34" s="9" t="str">
        <f>VLOOKUP(A34,'Compétences générales'!$C:$D,2,0)</f>
        <v>Addition (mental)</v>
      </c>
      <c r="D34" s="9" t="str">
        <f>VLOOKUP(B34,'Compétences générales'!$C:$D,2,0)</f>
        <v>Addition posée</v>
      </c>
      <c r="E34" s="17" t="str">
        <f t="shared" ref="E34:E63" si="1">CONCATENATE("INSERT INTO `Depend_CompGen` VALUES (`",A34,"`, `",B34,"`);")</f>
        <v>INSERT INTO `Depend_CompGen` VALUES (`M-NC-O-1`, `M-NC-O-4`);</v>
      </c>
    </row>
    <row r="35" spans="1:5" s="38" customFormat="1" x14ac:dyDescent="0.35">
      <c r="A35" s="37" t="s">
        <v>194</v>
      </c>
      <c r="B35" s="37" t="s">
        <v>242</v>
      </c>
      <c r="C35" s="9" t="str">
        <f>VLOOKUP(A35,'Compétences générales'!$C:$D,2,0)</f>
        <v>Addition (mental)</v>
      </c>
      <c r="D35" s="9" t="e">
        <f>VLOOKUP(B35,'Compétences générales'!$C:$D,2,0)</f>
        <v>#N/A</v>
      </c>
      <c r="E35" s="17" t="str">
        <f t="shared" si="1"/>
        <v>INSERT INTO `Depend_CompGen` VALUES (`M-NC-O-1`, `M-NC-O-7`);</v>
      </c>
    </row>
    <row r="36" spans="1:5" s="38" customFormat="1" x14ac:dyDescent="0.35">
      <c r="A36" s="37" t="s">
        <v>194</v>
      </c>
      <c r="B36" s="9" t="s">
        <v>184</v>
      </c>
      <c r="C36" s="9" t="str">
        <f>VLOOKUP(A36,'Compétences générales'!$C:$D,2,0)</f>
        <v>Addition (mental)</v>
      </c>
      <c r="D36" s="9" t="str">
        <f>VLOOKUP(B36,'Compétences générales'!$C:$D,2,0)</f>
        <v>Commutativité additive</v>
      </c>
      <c r="E36" s="17" t="str">
        <f t="shared" si="1"/>
        <v>INSERT INTO `Depend_CompGen` VALUES (`M-NC-O-1`, `M-NC-P-4`);</v>
      </c>
    </row>
    <row r="37" spans="1:5" s="38" customFormat="1" x14ac:dyDescent="0.35">
      <c r="A37" s="37" t="s">
        <v>194</v>
      </c>
      <c r="B37" s="37" t="s">
        <v>202</v>
      </c>
      <c r="C37" s="9" t="str">
        <f>VLOOKUP(A37,'Compétences générales'!$C:$D,2,0)</f>
        <v>Addition (mental)</v>
      </c>
      <c r="D37" s="9" t="str">
        <f>VLOOKUP(B37,'Compétences générales'!$C:$D,2,0)</f>
        <v>Multiplication en ligne</v>
      </c>
      <c r="E37" s="17" t="str">
        <f t="shared" si="1"/>
        <v>INSERT INTO `Depend_CompGen` VALUES (`M-NC-O-1`, `M-NC-O-10`);</v>
      </c>
    </row>
    <row r="38" spans="1:5" s="38" customFormat="1" x14ac:dyDescent="0.35">
      <c r="A38" s="37" t="s">
        <v>196</v>
      </c>
      <c r="B38" s="37" t="s">
        <v>198</v>
      </c>
      <c r="C38" s="9" t="str">
        <f>VLOOKUP(A38,'Compétences générales'!$C:$D,2,0)</f>
        <v>Addition en ligne</v>
      </c>
      <c r="D38" s="9" t="str">
        <f>VLOOKUP(B38,'Compétences générales'!$C:$D,2,0)</f>
        <v>Addition en ligne avec parenthèses</v>
      </c>
      <c r="E38" s="17" t="str">
        <f t="shared" si="1"/>
        <v>INSERT INTO `Depend_CompGen` VALUES (`M-NC-O-2`, `M-NC-O-3`);</v>
      </c>
    </row>
    <row r="39" spans="1:5" s="38" customFormat="1" x14ac:dyDescent="0.35">
      <c r="A39" s="37" t="s">
        <v>196</v>
      </c>
      <c r="B39" s="37" t="s">
        <v>200</v>
      </c>
      <c r="C39" s="9" t="str">
        <f>VLOOKUP(A39,'Compétences générales'!$C:$D,2,0)</f>
        <v>Addition en ligne</v>
      </c>
      <c r="D39" s="9" t="str">
        <f>VLOOKUP(B39,'Compétences générales'!$C:$D,2,0)</f>
        <v>Addition posée</v>
      </c>
      <c r="E39" s="17" t="str">
        <f t="shared" si="1"/>
        <v>INSERT INTO `Depend_CompGen` VALUES (`M-NC-O-2`, `M-NC-O-4`);</v>
      </c>
    </row>
    <row r="40" spans="1:5" s="38" customFormat="1" x14ac:dyDescent="0.35">
      <c r="A40" s="37" t="s">
        <v>200</v>
      </c>
      <c r="B40" s="37" t="s">
        <v>244</v>
      </c>
      <c r="C40" s="9" t="str">
        <f>VLOOKUP(A40,'Compétences générales'!$C:$D,2,0)</f>
        <v>Addition posée</v>
      </c>
      <c r="D40" s="9" t="e">
        <f>VLOOKUP(B40,'Compétences générales'!$C:$D,2,0)</f>
        <v>#N/A</v>
      </c>
      <c r="E40" s="17" t="str">
        <f t="shared" si="1"/>
        <v>INSERT INTO `Depend_CompGen` VALUES (`M-NC-O-4`, `M-NC-O-6`);</v>
      </c>
    </row>
    <row r="41" spans="1:5" s="38" customFormat="1" x14ac:dyDescent="0.35">
      <c r="A41" s="37" t="s">
        <v>200</v>
      </c>
      <c r="B41" s="37" t="s">
        <v>246</v>
      </c>
      <c r="C41" s="9" t="str">
        <f>VLOOKUP(A41,'Compétences générales'!$C:$D,2,0)</f>
        <v>Addition posée</v>
      </c>
      <c r="D41" s="9" t="e">
        <f>VLOOKUP(B41,'Compétences générales'!$C:$D,2,0)</f>
        <v>#N/A</v>
      </c>
      <c r="E41" s="17" t="str">
        <f t="shared" si="1"/>
        <v>INSERT INTO `Depend_CompGen` VALUES (`M-NC-O-4`, `M-NC-O-9`);</v>
      </c>
    </row>
    <row r="42" spans="1:5" s="38" customFormat="1" x14ac:dyDescent="0.35">
      <c r="A42" s="37" t="s">
        <v>200</v>
      </c>
      <c r="B42" s="37" t="s">
        <v>206</v>
      </c>
      <c r="C42" s="9" t="str">
        <f>VLOOKUP(A42,'Compétences générales'!$C:$D,2,0)</f>
        <v>Addition posée</v>
      </c>
      <c r="D42" s="9" t="str">
        <f>VLOOKUP(B42,'Compétences générales'!$C:$D,2,0)</f>
        <v>Multiplication posée</v>
      </c>
      <c r="E42" s="17" t="str">
        <f t="shared" si="1"/>
        <v>INSERT INTO `Depend_CompGen` VALUES (`M-NC-O-4`, `M-NC-O-12`);</v>
      </c>
    </row>
    <row r="43" spans="1:5" s="38" customFormat="1" x14ac:dyDescent="0.35">
      <c r="A43" s="37" t="s">
        <v>200</v>
      </c>
      <c r="B43" s="37" t="s">
        <v>208</v>
      </c>
      <c r="C43" s="9" t="str">
        <f>VLOOKUP(A43,'Compétences générales'!$C:$D,2,0)</f>
        <v>Addition posée</v>
      </c>
      <c r="D43" s="9" t="str">
        <f>VLOOKUP(B43,'Compétences générales'!$C:$D,2,0)</f>
        <v>Division (mental)</v>
      </c>
      <c r="E43" s="17" t="str">
        <f t="shared" si="1"/>
        <v>INSERT INTO `Depend_CompGen` VALUES (`M-NC-O-4`, `M-NC-O-13`);</v>
      </c>
    </row>
    <row r="44" spans="1:5" s="38" customFormat="1" x14ac:dyDescent="0.35">
      <c r="A44" s="37" t="s">
        <v>200</v>
      </c>
      <c r="B44" s="37" t="s">
        <v>243</v>
      </c>
      <c r="C44" s="9" t="str">
        <f>VLOOKUP(A44,'Compétences générales'!$C:$D,2,0)</f>
        <v>Addition posée</v>
      </c>
      <c r="D44" s="9" t="e">
        <f>VLOOKUP(B44,'Compétences générales'!$C:$D,2,0)</f>
        <v>#N/A</v>
      </c>
      <c r="E44" s="17" t="str">
        <f t="shared" si="1"/>
        <v>INSERT INTO `Depend_CompGen` VALUES (`M-NC-O-4`, `M-NC-O-5`);</v>
      </c>
    </row>
    <row r="45" spans="1:5" s="38" customFormat="1" x14ac:dyDescent="0.35">
      <c r="A45" s="37" t="s">
        <v>200</v>
      </c>
      <c r="B45" s="37" t="s">
        <v>244</v>
      </c>
      <c r="C45" s="9" t="str">
        <f>VLOOKUP(A45,'Compétences générales'!$C:$D,2,0)</f>
        <v>Addition posée</v>
      </c>
      <c r="D45" s="9" t="e">
        <f>VLOOKUP(B45,'Compétences générales'!$C:$D,2,0)</f>
        <v>#N/A</v>
      </c>
      <c r="E45" s="17" t="str">
        <f t="shared" si="1"/>
        <v>INSERT INTO `Depend_CompGen` VALUES (`M-NC-O-4`, `M-NC-O-6`);</v>
      </c>
    </row>
    <row r="46" spans="1:5" s="38" customFormat="1" x14ac:dyDescent="0.35">
      <c r="A46" s="37" t="s">
        <v>200</v>
      </c>
      <c r="B46" s="37" t="s">
        <v>202</v>
      </c>
      <c r="C46" s="9" t="str">
        <f>VLOOKUP(A46,'Compétences générales'!$C:$D,2,0)</f>
        <v>Addition posée</v>
      </c>
      <c r="D46" s="9" t="str">
        <f>VLOOKUP(B46,'Compétences générales'!$C:$D,2,0)</f>
        <v>Multiplication en ligne</v>
      </c>
      <c r="E46" s="17" t="str">
        <f t="shared" si="1"/>
        <v>INSERT INTO `Depend_CompGen` VALUES (`M-NC-O-4`, `M-NC-O-10`);</v>
      </c>
    </row>
    <row r="47" spans="1:5" s="38" customFormat="1" x14ac:dyDescent="0.35">
      <c r="A47" s="37" t="s">
        <v>200</v>
      </c>
      <c r="B47" s="37" t="s">
        <v>206</v>
      </c>
      <c r="C47" s="9" t="str">
        <f>VLOOKUP(A47,'Compétences générales'!$C:$D,2,0)</f>
        <v>Addition posée</v>
      </c>
      <c r="D47" s="9" t="str">
        <f>VLOOKUP(B47,'Compétences générales'!$C:$D,2,0)</f>
        <v>Multiplication posée</v>
      </c>
      <c r="E47" s="17" t="str">
        <f t="shared" si="1"/>
        <v>INSERT INTO `Depend_CompGen` VALUES (`M-NC-O-4`, `M-NC-O-12`);</v>
      </c>
    </row>
    <row r="48" spans="1:5" s="38" customFormat="1" x14ac:dyDescent="0.35">
      <c r="A48" s="37" t="s">
        <v>200</v>
      </c>
      <c r="B48" s="9" t="s">
        <v>188</v>
      </c>
      <c r="C48" s="9" t="str">
        <f>VLOOKUP(A48,'Compétences générales'!$C:$D,2,0)</f>
        <v>Addition posée</v>
      </c>
      <c r="D48" s="9" t="str">
        <f>VLOOKUP(B48,'Compétences générales'!$C:$D,2,0)</f>
        <v>Non commutativité soustraction</v>
      </c>
      <c r="E48" s="17" t="str">
        <f t="shared" si="1"/>
        <v>INSERT INTO `Depend_CompGen` VALUES (`M-NC-O-4`, `M-NC-P-6`);</v>
      </c>
    </row>
    <row r="49" spans="1:5" s="38" customFormat="1" x14ac:dyDescent="0.35">
      <c r="A49" s="37" t="s">
        <v>243</v>
      </c>
      <c r="B49" s="37" t="s">
        <v>244</v>
      </c>
      <c r="C49" s="9" t="e">
        <f>VLOOKUP(A49,'Compétences générales'!$C:$D,2,0)</f>
        <v>#N/A</v>
      </c>
      <c r="D49" s="9" t="e">
        <f>VLOOKUP(B49,'Compétences générales'!$C:$D,2,0)</f>
        <v>#N/A</v>
      </c>
      <c r="E49" s="17" t="str">
        <f t="shared" si="1"/>
        <v>INSERT INTO `Depend_CompGen` VALUES (`M-NC-O-5`, `M-NC-O-6`);</v>
      </c>
    </row>
    <row r="50" spans="1:5" s="38" customFormat="1" x14ac:dyDescent="0.35">
      <c r="A50" s="37" t="s">
        <v>243</v>
      </c>
      <c r="B50" s="9" t="s">
        <v>188</v>
      </c>
      <c r="C50" s="9" t="e">
        <f>VLOOKUP(A50,'Compétences générales'!$C:$D,2,0)</f>
        <v>#N/A</v>
      </c>
      <c r="D50" s="9" t="str">
        <f>VLOOKUP(B50,'Compétences générales'!$C:$D,2,0)</f>
        <v>Non commutativité soustraction</v>
      </c>
      <c r="E50" s="17" t="str">
        <f t="shared" si="1"/>
        <v>INSERT INTO `Depend_CompGen` VALUES (`M-NC-O-5`, `M-NC-P-6`);</v>
      </c>
    </row>
    <row r="51" spans="1:5" s="38" customFormat="1" x14ac:dyDescent="0.35">
      <c r="A51" s="37" t="s">
        <v>244</v>
      </c>
      <c r="B51" s="37" t="s">
        <v>242</v>
      </c>
      <c r="C51" s="9" t="e">
        <f>VLOOKUP(A51,'Compétences générales'!$C:$D,2,0)</f>
        <v>#N/A</v>
      </c>
      <c r="D51" s="9" t="e">
        <f>VLOOKUP(B51,'Compétences générales'!$C:$D,2,0)</f>
        <v>#N/A</v>
      </c>
      <c r="E51" s="17" t="str">
        <f t="shared" si="1"/>
        <v>INSERT INTO `Depend_CompGen` VALUES (`M-NC-O-6`, `M-NC-O-7`);</v>
      </c>
    </row>
    <row r="52" spans="1:5" s="38" customFormat="1" x14ac:dyDescent="0.35">
      <c r="A52" s="37" t="s">
        <v>244</v>
      </c>
      <c r="B52" s="37" t="s">
        <v>245</v>
      </c>
      <c r="C52" s="9" t="e">
        <f>VLOOKUP(A52,'Compétences générales'!$C:$D,2,0)</f>
        <v>#N/A</v>
      </c>
      <c r="D52" s="9" t="e">
        <f>VLOOKUP(B52,'Compétences générales'!$C:$D,2,0)</f>
        <v>#N/A</v>
      </c>
      <c r="E52" s="17" t="str">
        <f t="shared" si="1"/>
        <v>INSERT INTO `Depend_CompGen` VALUES (`M-NC-O-6`, `M-NC-O-8`);</v>
      </c>
    </row>
    <row r="53" spans="1:5" s="38" customFormat="1" x14ac:dyDescent="0.35">
      <c r="A53" s="37" t="s">
        <v>245</v>
      </c>
      <c r="B53" s="37" t="s">
        <v>208</v>
      </c>
      <c r="C53" s="9" t="e">
        <f>VLOOKUP(A53,'Compétences générales'!$C:$D,2,0)</f>
        <v>#N/A</v>
      </c>
      <c r="D53" s="9" t="str">
        <f>VLOOKUP(B53,'Compétences générales'!$C:$D,2,0)</f>
        <v>Division (mental)</v>
      </c>
      <c r="E53" s="17" t="str">
        <f t="shared" si="1"/>
        <v>INSERT INTO `Depend_CompGen` VALUES (`M-NC-O-8`, `M-NC-O-13`);</v>
      </c>
    </row>
    <row r="54" spans="1:5" s="38" customFormat="1" x14ac:dyDescent="0.35">
      <c r="A54" s="37" t="s">
        <v>245</v>
      </c>
      <c r="B54" s="37" t="s">
        <v>245</v>
      </c>
      <c r="C54" s="9" t="e">
        <f>VLOOKUP(A54,'Compétences générales'!$C:$D,2,0)</f>
        <v>#N/A</v>
      </c>
      <c r="D54" s="9" t="e">
        <f>VLOOKUP(B54,'Compétences générales'!$C:$D,2,0)</f>
        <v>#N/A</v>
      </c>
      <c r="E54" s="17" t="str">
        <f t="shared" si="1"/>
        <v>INSERT INTO `Depend_CompGen` VALUES (`M-NC-O-8`, `M-NC-O-8`);</v>
      </c>
    </row>
    <row r="55" spans="1:5" s="38" customFormat="1" x14ac:dyDescent="0.35">
      <c r="A55" s="37" t="s">
        <v>245</v>
      </c>
      <c r="B55" s="37" t="s">
        <v>246</v>
      </c>
      <c r="C55" s="9" t="e">
        <f>VLOOKUP(A55,'Compétences générales'!$C:$D,2,0)</f>
        <v>#N/A</v>
      </c>
      <c r="D55" s="9" t="e">
        <f>VLOOKUP(B55,'Compétences générales'!$C:$D,2,0)</f>
        <v>#N/A</v>
      </c>
      <c r="E55" s="17" t="str">
        <f t="shared" si="1"/>
        <v>INSERT INTO `Depend_CompGen` VALUES (`M-NC-O-8`, `M-NC-O-9`);</v>
      </c>
    </row>
    <row r="56" spans="1:5" s="38" customFormat="1" x14ac:dyDescent="0.35">
      <c r="A56" s="37" t="s">
        <v>245</v>
      </c>
      <c r="B56" s="9" t="s">
        <v>186</v>
      </c>
      <c r="C56" s="9" t="e">
        <f>VLOOKUP(A56,'Compétences générales'!$C:$D,2,0)</f>
        <v>#N/A</v>
      </c>
      <c r="D56" s="9" t="str">
        <f>VLOOKUP(B56,'Compétences générales'!$C:$D,2,0)</f>
        <v>Commutativité multiplicative</v>
      </c>
      <c r="E56" s="17" t="str">
        <f t="shared" si="1"/>
        <v>INSERT INTO `Depend_CompGen` VALUES (`M-NC-O-8`, `M-NC-P-5`);</v>
      </c>
    </row>
    <row r="57" spans="1:5" s="38" customFormat="1" x14ac:dyDescent="0.35">
      <c r="A57" s="37" t="s">
        <v>245</v>
      </c>
      <c r="B57" s="37" t="s">
        <v>202</v>
      </c>
      <c r="C57" s="9" t="e">
        <f>VLOOKUP(A57,'Compétences générales'!$C:$D,2,0)</f>
        <v>#N/A</v>
      </c>
      <c r="D57" s="9" t="str">
        <f>VLOOKUP(B57,'Compétences générales'!$C:$D,2,0)</f>
        <v>Multiplication en ligne</v>
      </c>
      <c r="E57" s="17" t="str">
        <f t="shared" si="1"/>
        <v>INSERT INTO `Depend_CompGen` VALUES (`M-NC-O-8`, `M-NC-O-10`);</v>
      </c>
    </row>
    <row r="58" spans="1:5" s="38" customFormat="1" x14ac:dyDescent="0.35">
      <c r="A58" s="37" t="s">
        <v>245</v>
      </c>
      <c r="B58" s="37" t="s">
        <v>204</v>
      </c>
      <c r="C58" s="9" t="e">
        <f>VLOOKUP(A58,'Compétences générales'!$C:$D,2,0)</f>
        <v>#N/A</v>
      </c>
      <c r="D58" s="9" t="str">
        <f>VLOOKUP(B58,'Compétences générales'!$C:$D,2,0)</f>
        <v>Multiplication en ligne avec parenthèses</v>
      </c>
      <c r="E58" s="17" t="str">
        <f t="shared" si="1"/>
        <v>INSERT INTO `Depend_CompGen` VALUES (`M-NC-O-8`, `M-NC-O-11`);</v>
      </c>
    </row>
    <row r="59" spans="1:5" s="38" customFormat="1" x14ac:dyDescent="0.35">
      <c r="A59" s="37" t="s">
        <v>245</v>
      </c>
      <c r="B59" s="37" t="s">
        <v>206</v>
      </c>
      <c r="C59" s="9" t="e">
        <f>VLOOKUP(A59,'Compétences générales'!$C:$D,2,0)</f>
        <v>#N/A</v>
      </c>
      <c r="D59" s="9" t="str">
        <f>VLOOKUP(B59,'Compétences générales'!$C:$D,2,0)</f>
        <v>Multiplication posée</v>
      </c>
      <c r="E59" s="17" t="str">
        <f t="shared" si="1"/>
        <v>INSERT INTO `Depend_CompGen` VALUES (`M-NC-O-8`, `M-NC-O-12`);</v>
      </c>
    </row>
    <row r="60" spans="1:5" s="38" customFormat="1" x14ac:dyDescent="0.35">
      <c r="A60" s="37" t="s">
        <v>202</v>
      </c>
      <c r="B60" s="37" t="s">
        <v>208</v>
      </c>
      <c r="C60" s="9" t="str">
        <f>VLOOKUP(A60,'Compétences générales'!$C:$D,2,0)</f>
        <v>Multiplication en ligne</v>
      </c>
      <c r="D60" s="9" t="str">
        <f>VLOOKUP(B60,'Compétences générales'!$C:$D,2,0)</f>
        <v>Division (mental)</v>
      </c>
      <c r="E60" s="17" t="str">
        <f t="shared" si="1"/>
        <v>INSERT INTO `Depend_CompGen` VALUES (`M-NC-O-10`, `M-NC-O-13`);</v>
      </c>
    </row>
    <row r="61" spans="1:5" s="38" customFormat="1" x14ac:dyDescent="0.35">
      <c r="A61" s="37" t="s">
        <v>202</v>
      </c>
      <c r="B61" s="37" t="s">
        <v>204</v>
      </c>
      <c r="C61" s="9" t="str">
        <f>VLOOKUP(A61,'Compétences générales'!$C:$D,2,0)</f>
        <v>Multiplication en ligne</v>
      </c>
      <c r="D61" s="9" t="str">
        <f>VLOOKUP(B61,'Compétences générales'!$C:$D,2,0)</f>
        <v>Multiplication en ligne avec parenthèses</v>
      </c>
      <c r="E61" s="17" t="str">
        <f t="shared" si="1"/>
        <v>INSERT INTO `Depend_CompGen` VALUES (`M-NC-O-10`, `M-NC-O-11`);</v>
      </c>
    </row>
    <row r="62" spans="1:5" s="38" customFormat="1" x14ac:dyDescent="0.35">
      <c r="A62" s="37" t="s">
        <v>202</v>
      </c>
      <c r="B62" s="37" t="s">
        <v>206</v>
      </c>
      <c r="C62" s="9" t="str">
        <f>VLOOKUP(A62,'Compétences générales'!$C:$D,2,0)</f>
        <v>Multiplication en ligne</v>
      </c>
      <c r="D62" s="9" t="str">
        <f>VLOOKUP(B62,'Compétences générales'!$C:$D,2,0)</f>
        <v>Multiplication posée</v>
      </c>
      <c r="E62" s="17" t="str">
        <f t="shared" si="1"/>
        <v>INSERT INTO `Depend_CompGen` VALUES (`M-NC-O-10`, `M-NC-O-12`);</v>
      </c>
    </row>
    <row r="63" spans="1:5" s="38" customFormat="1" x14ac:dyDescent="0.35">
      <c r="A63" s="37" t="s">
        <v>202</v>
      </c>
      <c r="B63" s="9" t="s">
        <v>190</v>
      </c>
      <c r="C63" s="9" t="str">
        <f>VLOOKUP(A63,'Compétences générales'!$C:$D,2,0)</f>
        <v>Multiplication en ligne</v>
      </c>
      <c r="D63" s="9" t="str">
        <f>VLOOKUP(B63,'Compétences générales'!$C:$D,2,0)</f>
        <v>Non commutativité division</v>
      </c>
      <c r="E63" s="17" t="str">
        <f t="shared" si="1"/>
        <v>INSERT INTO `Depend_CompGen` VALUES (`M-NC-O-10`, `M-NC-P-7`);</v>
      </c>
    </row>
    <row r="64" spans="1:5" x14ac:dyDescent="0.35">
      <c r="D64" s="52"/>
      <c r="E64" s="52"/>
    </row>
    <row r="65" spans="2:5" x14ac:dyDescent="0.35">
      <c r="D65" s="52"/>
      <c r="E65" s="52"/>
    </row>
    <row r="66" spans="2:5" x14ac:dyDescent="0.35">
      <c r="D66" s="52"/>
      <c r="E66" s="52"/>
    </row>
    <row r="67" spans="2:5" x14ac:dyDescent="0.35">
      <c r="D67" s="52"/>
      <c r="E67" s="52"/>
    </row>
    <row r="68" spans="2:5" x14ac:dyDescent="0.35">
      <c r="D68" s="52"/>
      <c r="E68" s="52"/>
    </row>
    <row r="69" spans="2:5" x14ac:dyDescent="0.35">
      <c r="D69" s="52"/>
      <c r="E69" s="52"/>
    </row>
    <row r="70" spans="2:5" x14ac:dyDescent="0.35">
      <c r="D70" s="52"/>
      <c r="E70" s="52"/>
    </row>
    <row r="71" spans="2:5" x14ac:dyDescent="0.35">
      <c r="D71" s="52"/>
      <c r="E71" s="52"/>
    </row>
    <row r="72" spans="2:5" x14ac:dyDescent="0.35">
      <c r="D72" s="52"/>
      <c r="E72" s="52"/>
    </row>
    <row r="73" spans="2:5" x14ac:dyDescent="0.35">
      <c r="B73" s="52"/>
      <c r="C73" s="52"/>
      <c r="D73" s="52"/>
      <c r="E73" s="52"/>
    </row>
    <row r="74" spans="2:5" x14ac:dyDescent="0.35">
      <c r="B74" s="52"/>
      <c r="C74" s="52"/>
      <c r="D74" s="52"/>
      <c r="E74" s="52"/>
    </row>
    <row r="75" spans="2:5" x14ac:dyDescent="0.35">
      <c r="B75" s="52"/>
      <c r="C75" s="52"/>
      <c r="D75" s="52"/>
      <c r="E75" s="52"/>
    </row>
    <row r="76" spans="2:5" x14ac:dyDescent="0.35">
      <c r="B76" s="52"/>
      <c r="C76" s="52"/>
      <c r="D76" s="52"/>
      <c r="E76" s="52"/>
    </row>
    <row r="77" spans="2:5" x14ac:dyDescent="0.35">
      <c r="B77" s="52"/>
      <c r="C77" s="52"/>
      <c r="D77" s="52"/>
      <c r="E77" s="52"/>
    </row>
    <row r="78" spans="2:5" x14ac:dyDescent="0.35">
      <c r="B78" s="52"/>
      <c r="C78" s="52"/>
      <c r="D78" s="52"/>
      <c r="E78" s="52"/>
    </row>
    <row r="79" spans="2:5" x14ac:dyDescent="0.35">
      <c r="B79" s="52"/>
      <c r="C79" s="52"/>
      <c r="D79" s="52"/>
      <c r="E79" s="52"/>
    </row>
    <row r="80" spans="2:5" x14ac:dyDescent="0.35">
      <c r="B80" s="52"/>
      <c r="C80" s="52"/>
      <c r="D80" s="52"/>
      <c r="E80" s="52"/>
    </row>
    <row r="81" spans="2:5" x14ac:dyDescent="0.35">
      <c r="B81" s="52"/>
      <c r="C81" s="52"/>
      <c r="D81" s="52"/>
      <c r="E81" s="52"/>
    </row>
    <row r="82" spans="2:5" x14ac:dyDescent="0.35">
      <c r="B82" s="52"/>
      <c r="C82" s="52"/>
      <c r="D82" s="52"/>
      <c r="E82" s="52"/>
    </row>
    <row r="83" spans="2:5" x14ac:dyDescent="0.35">
      <c r="B83" s="52"/>
      <c r="C83" s="52"/>
      <c r="D83" s="52"/>
      <c r="E83" s="52"/>
    </row>
    <row r="84" spans="2:5" x14ac:dyDescent="0.35">
      <c r="B84" s="52"/>
      <c r="C84" s="52"/>
      <c r="D84" s="52"/>
      <c r="E84" s="52"/>
    </row>
    <row r="85" spans="2:5" x14ac:dyDescent="0.35">
      <c r="B85" s="52"/>
      <c r="C85" s="52"/>
      <c r="D85" s="52"/>
      <c r="E85" s="52"/>
    </row>
    <row r="86" spans="2:5" x14ac:dyDescent="0.35">
      <c r="B86" s="52"/>
      <c r="C86" s="52"/>
      <c r="D86" s="52"/>
      <c r="E86" s="52"/>
    </row>
    <row r="87" spans="2:5" x14ac:dyDescent="0.35">
      <c r="B87" s="52"/>
      <c r="C87" s="52"/>
      <c r="D87" s="52"/>
      <c r="E87" s="52"/>
    </row>
    <row r="88" spans="2:5" x14ac:dyDescent="0.35">
      <c r="B88" s="52"/>
      <c r="C88" s="52"/>
      <c r="D88" s="52"/>
      <c r="E88" s="52"/>
    </row>
    <row r="89" spans="2:5" x14ac:dyDescent="0.35">
      <c r="B89" s="52"/>
      <c r="C89" s="52"/>
      <c r="D89" s="52"/>
      <c r="E89" s="52"/>
    </row>
    <row r="90" spans="2:5" x14ac:dyDescent="0.35">
      <c r="B90" s="52"/>
      <c r="C90" s="52"/>
      <c r="D90" s="52"/>
      <c r="E90" s="52"/>
    </row>
    <row r="91" spans="2:5" x14ac:dyDescent="0.35">
      <c r="B91" s="52"/>
      <c r="C91" s="52"/>
      <c r="D91" s="52"/>
      <c r="E91" s="52"/>
    </row>
    <row r="92" spans="2:5" x14ac:dyDescent="0.35">
      <c r="B92" s="52"/>
      <c r="C92" s="52"/>
      <c r="D92" s="52"/>
      <c r="E92" s="52"/>
    </row>
    <row r="93" spans="2:5" x14ac:dyDescent="0.35">
      <c r="B93" s="52"/>
      <c r="C93" s="52"/>
      <c r="D93" s="52"/>
      <c r="E93" s="52"/>
    </row>
    <row r="94" spans="2:5" x14ac:dyDescent="0.35">
      <c r="B94" s="52"/>
      <c r="C94" s="52"/>
      <c r="D94" s="52"/>
      <c r="E94" s="52"/>
    </row>
    <row r="95" spans="2:5" x14ac:dyDescent="0.35">
      <c r="B95" s="52"/>
      <c r="C95" s="52"/>
      <c r="D95" s="52"/>
      <c r="E95" s="52"/>
    </row>
    <row r="96" spans="2:5" x14ac:dyDescent="0.35">
      <c r="B96" s="52"/>
      <c r="C96" s="52"/>
      <c r="D96" s="52"/>
      <c r="E96" s="52"/>
    </row>
    <row r="97" spans="2:5" x14ac:dyDescent="0.35">
      <c r="B97" s="52"/>
      <c r="C97" s="52"/>
      <c r="D97" s="52"/>
      <c r="E97" s="52"/>
    </row>
    <row r="98" spans="2:5" x14ac:dyDescent="0.35">
      <c r="B98" s="52"/>
      <c r="C98" s="52"/>
      <c r="D98" s="52"/>
      <c r="E98" s="52"/>
    </row>
    <row r="99" spans="2:5" x14ac:dyDescent="0.35">
      <c r="B99" s="52"/>
      <c r="C99" s="52"/>
      <c r="D99" s="52"/>
      <c r="E99" s="52"/>
    </row>
    <row r="100" spans="2:5" x14ac:dyDescent="0.35">
      <c r="B100" s="52"/>
      <c r="C100" s="52"/>
      <c r="D100" s="52"/>
      <c r="E100" s="52"/>
    </row>
    <row r="101" spans="2:5" x14ac:dyDescent="0.35">
      <c r="B101" s="52"/>
      <c r="C101" s="52"/>
      <c r="D101" s="52"/>
      <c r="E101" s="52"/>
    </row>
    <row r="102" spans="2:5" x14ac:dyDescent="0.35">
      <c r="B102" s="52"/>
      <c r="C102" s="52"/>
      <c r="D102" s="52"/>
      <c r="E102" s="52"/>
    </row>
    <row r="103" spans="2:5" x14ac:dyDescent="0.35">
      <c r="B103" s="52"/>
      <c r="C103" s="52"/>
      <c r="D103" s="52"/>
      <c r="E103" s="52"/>
    </row>
    <row r="104" spans="2:5" x14ac:dyDescent="0.35">
      <c r="B104" s="52"/>
      <c r="C104" s="52"/>
      <c r="D104" s="52"/>
      <c r="E104" s="52"/>
    </row>
    <row r="105" spans="2:5" x14ac:dyDescent="0.35">
      <c r="B105" s="52"/>
      <c r="C105" s="52"/>
      <c r="D105" s="52"/>
      <c r="E105" s="52"/>
    </row>
    <row r="106" spans="2:5" x14ac:dyDescent="0.35">
      <c r="B106" s="52"/>
      <c r="C106" s="52"/>
      <c r="D106" s="52"/>
      <c r="E106" s="52"/>
    </row>
    <row r="107" spans="2:5" x14ac:dyDescent="0.35">
      <c r="B107" s="52"/>
      <c r="C107" s="52"/>
      <c r="D107" s="52"/>
      <c r="E107" s="52"/>
    </row>
    <row r="108" spans="2:5" x14ac:dyDescent="0.35">
      <c r="B108" s="52"/>
      <c r="C108" s="52"/>
      <c r="D108" s="52"/>
      <c r="E108" s="52"/>
    </row>
    <row r="109" spans="2:5" x14ac:dyDescent="0.35">
      <c r="B109" s="52"/>
      <c r="C109" s="52"/>
      <c r="D109" s="52"/>
      <c r="E109" s="52"/>
    </row>
    <row r="110" spans="2:5" x14ac:dyDescent="0.35">
      <c r="B110" s="52"/>
      <c r="C110" s="52"/>
      <c r="D110" s="52"/>
      <c r="E110" s="52"/>
    </row>
    <row r="111" spans="2:5" x14ac:dyDescent="0.35">
      <c r="B111" s="52"/>
      <c r="C111" s="52"/>
      <c r="D111" s="52"/>
      <c r="E111" s="52"/>
    </row>
    <row r="112" spans="2:5" x14ac:dyDescent="0.35">
      <c r="B112" s="52"/>
      <c r="C112" s="52"/>
      <c r="D112" s="52"/>
      <c r="E112" s="52"/>
    </row>
    <row r="113" spans="2:5" x14ac:dyDescent="0.35">
      <c r="B113" s="52"/>
      <c r="C113" s="52"/>
      <c r="D113" s="52"/>
      <c r="E113" s="52"/>
    </row>
    <row r="114" spans="2:5" x14ac:dyDescent="0.35">
      <c r="B114" s="52"/>
      <c r="C114" s="52"/>
      <c r="D114" s="52"/>
      <c r="E114" s="52"/>
    </row>
    <row r="115" spans="2:5" x14ac:dyDescent="0.35">
      <c r="B115" s="52"/>
      <c r="C115" s="52"/>
      <c r="D115" s="52"/>
      <c r="E115" s="52"/>
    </row>
    <row r="116" spans="2:5" x14ac:dyDescent="0.35">
      <c r="B116" s="52"/>
      <c r="C116" s="52"/>
      <c r="D116" s="52"/>
      <c r="E116" s="52"/>
    </row>
    <row r="117" spans="2:5" x14ac:dyDescent="0.35">
      <c r="B117" s="52"/>
      <c r="C117" s="52"/>
      <c r="D117" s="52"/>
      <c r="E117" s="52"/>
    </row>
    <row r="118" spans="2:5" x14ac:dyDescent="0.35">
      <c r="B118" s="52"/>
      <c r="C118" s="52"/>
      <c r="D118" s="52"/>
      <c r="E118" s="52"/>
    </row>
    <row r="119" spans="2:5" x14ac:dyDescent="0.35">
      <c r="B119" s="52"/>
      <c r="C119" s="52"/>
      <c r="D119" s="52"/>
      <c r="E119" s="52"/>
    </row>
    <row r="120" spans="2:5" x14ac:dyDescent="0.35">
      <c r="B120" s="52"/>
      <c r="C120" s="52"/>
      <c r="D120" s="52"/>
      <c r="E120" s="52"/>
    </row>
    <row r="121" spans="2:5" x14ac:dyDescent="0.35">
      <c r="B121" s="52"/>
      <c r="C121" s="52"/>
      <c r="D121" s="52"/>
      <c r="E121" s="52"/>
    </row>
    <row r="122" spans="2:5" x14ac:dyDescent="0.35">
      <c r="B122" s="52"/>
      <c r="C122" s="52"/>
      <c r="D122" s="52"/>
      <c r="E122" s="52"/>
    </row>
    <row r="123" spans="2:5" x14ac:dyDescent="0.35">
      <c r="B123" s="52"/>
      <c r="C123" s="52"/>
      <c r="D123" s="52"/>
      <c r="E123" s="52"/>
    </row>
    <row r="124" spans="2:5" x14ac:dyDescent="0.35">
      <c r="B124" s="52"/>
      <c r="C124" s="52"/>
      <c r="D124" s="52"/>
      <c r="E124" s="52"/>
    </row>
    <row r="125" spans="2:5" x14ac:dyDescent="0.35">
      <c r="B125" s="52"/>
      <c r="C125" s="52"/>
      <c r="D125" s="52"/>
      <c r="E125" s="52"/>
    </row>
    <row r="126" spans="2:5" x14ac:dyDescent="0.35">
      <c r="B126" s="52"/>
      <c r="C126" s="52"/>
      <c r="D126" s="52"/>
      <c r="E126" s="52"/>
    </row>
    <row r="127" spans="2:5" x14ac:dyDescent="0.35">
      <c r="B127" s="52"/>
      <c r="C127" s="52"/>
      <c r="D127" s="52"/>
      <c r="E127" s="52"/>
    </row>
    <row r="128" spans="2:5" x14ac:dyDescent="0.35">
      <c r="B128" s="52"/>
      <c r="C128" s="52"/>
      <c r="D128" s="52"/>
      <c r="E128" s="52"/>
    </row>
    <row r="129" spans="2:5" x14ac:dyDescent="0.35">
      <c r="B129" s="52"/>
      <c r="C129" s="52"/>
      <c r="D129" s="52"/>
      <c r="E129" s="52"/>
    </row>
    <row r="130" spans="2:5" x14ac:dyDescent="0.35">
      <c r="B130" s="52"/>
      <c r="C130" s="52"/>
      <c r="D130" s="52"/>
      <c r="E130" s="52"/>
    </row>
    <row r="131" spans="2:5" x14ac:dyDescent="0.35">
      <c r="B131" s="52"/>
      <c r="C131" s="52"/>
      <c r="D131" s="52"/>
      <c r="E131" s="52"/>
    </row>
    <row r="132" spans="2:5" x14ac:dyDescent="0.35">
      <c r="B132" s="52"/>
      <c r="C132" s="52"/>
      <c r="D132" s="52"/>
      <c r="E132" s="52"/>
    </row>
    <row r="133" spans="2:5" x14ac:dyDescent="0.35">
      <c r="B133" s="52"/>
      <c r="C133" s="52"/>
      <c r="D133" s="52"/>
      <c r="E133" s="52"/>
    </row>
    <row r="134" spans="2:5" x14ac:dyDescent="0.35">
      <c r="B134" s="52"/>
      <c r="C134" s="52"/>
      <c r="D134" s="52"/>
      <c r="E134" s="52"/>
    </row>
    <row r="135" spans="2:5" x14ac:dyDescent="0.35">
      <c r="B135" s="52"/>
      <c r="C135" s="52"/>
      <c r="D135" s="52"/>
      <c r="E135" s="52"/>
    </row>
    <row r="136" spans="2:5" x14ac:dyDescent="0.35">
      <c r="B136" s="52"/>
      <c r="C136" s="52"/>
      <c r="D136" s="52"/>
      <c r="E136" s="52"/>
    </row>
    <row r="137" spans="2:5" x14ac:dyDescent="0.35">
      <c r="B137" s="52"/>
      <c r="C137" s="52"/>
      <c r="D137" s="52"/>
      <c r="E137" s="52"/>
    </row>
    <row r="138" spans="2:5" x14ac:dyDescent="0.35">
      <c r="B138" s="52"/>
      <c r="C138" s="52"/>
      <c r="D138" s="52"/>
      <c r="E138" s="52"/>
    </row>
    <row r="139" spans="2:5" x14ac:dyDescent="0.35">
      <c r="B139" s="52"/>
      <c r="C139" s="52"/>
      <c r="D139" s="52"/>
      <c r="E139" s="52"/>
    </row>
    <row r="140" spans="2:5" x14ac:dyDescent="0.35">
      <c r="B140" s="52"/>
      <c r="C140" s="52"/>
      <c r="D140" s="52"/>
      <c r="E140" s="52"/>
    </row>
    <row r="141" spans="2:5" x14ac:dyDescent="0.35">
      <c r="B141" s="52"/>
      <c r="C141" s="52"/>
      <c r="D141" s="52"/>
      <c r="E141" s="52"/>
    </row>
  </sheetData>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173"/>
  <sheetViews>
    <sheetView zoomScaleNormal="100" workbookViewId="0">
      <pane ySplit="1" topLeftCell="A2" activePane="bottomLeft" state="frozen"/>
      <selection pane="bottomLeft" activeCell="B10" sqref="B10"/>
    </sheetView>
  </sheetViews>
  <sheetFormatPr baseColWidth="10" defaultColWidth="11.453125" defaultRowHeight="14.5" x14ac:dyDescent="0.35"/>
  <cols>
    <col min="1" max="1" width="15.54296875" style="6" customWidth="1"/>
    <col min="2" max="2" width="12.453125" style="6" customWidth="1"/>
    <col min="3" max="3" width="34" style="6" customWidth="1"/>
    <col min="4" max="4" width="110.7265625" style="6" customWidth="1"/>
    <col min="5" max="5" width="32.54296875" style="6" customWidth="1"/>
    <col min="6" max="1024" width="11.453125" style="6"/>
  </cols>
  <sheetData>
    <row r="1" spans="1:5" x14ac:dyDescent="0.35">
      <c r="A1" s="53" t="s">
        <v>247</v>
      </c>
      <c r="B1" s="53" t="s">
        <v>8</v>
      </c>
      <c r="C1" s="53" t="s">
        <v>14</v>
      </c>
      <c r="D1" s="53" t="s">
        <v>4</v>
      </c>
      <c r="E1" s="25" t="s">
        <v>74</v>
      </c>
    </row>
    <row r="2" spans="1:5" x14ac:dyDescent="0.35">
      <c r="A2" s="7" t="s">
        <v>159</v>
      </c>
      <c r="B2" s="7" t="s">
        <v>248</v>
      </c>
      <c r="C2" s="15" t="s">
        <v>249</v>
      </c>
      <c r="D2" s="15" t="s">
        <v>250</v>
      </c>
      <c r="E2" s="6" t="str">
        <f t="shared" ref="E2:E33" si="0">CONCATENATE("INSERT INTO `CompGen_has_CompSpec` VALUES (`",B2,"`, `",C2,"`, `",D2,"`);")</f>
        <v>INSERT INTO `CompGen_has_CompSpec` VALUES (`M-NC-C-1.1`, `Comptine des nombres`, `savoir réciter la comptine des nombres`);</v>
      </c>
    </row>
    <row r="3" spans="1:5" x14ac:dyDescent="0.35">
      <c r="A3" s="7" t="s">
        <v>159</v>
      </c>
      <c r="B3" s="7" t="s">
        <v>251</v>
      </c>
      <c r="C3" s="15" t="s">
        <v>249</v>
      </c>
      <c r="D3" s="54" t="s">
        <v>252</v>
      </c>
      <c r="E3" s="6" t="str">
        <f t="shared" si="0"/>
        <v>INSERT INTO `CompGen_has_CompSpec` VALUES (`M-NC-C-1.2`, `Comptine des nombres`, `savoir le suivant, le précédent`);</v>
      </c>
    </row>
    <row r="4" spans="1:5" x14ac:dyDescent="0.35">
      <c r="A4" s="7" t="s">
        <v>160</v>
      </c>
      <c r="B4" s="7" t="s">
        <v>253</v>
      </c>
      <c r="C4" s="7" t="s">
        <v>161</v>
      </c>
      <c r="D4" s="15" t="s">
        <v>254</v>
      </c>
      <c r="E4" s="6" t="str">
        <f t="shared" si="0"/>
        <v>INSERT INTO `CompGen_has_CompSpec` VALUES (`M-NC-C-2.1`, `Dénombrage`, `savoir compter le nombre d'éléments présents`);</v>
      </c>
    </row>
    <row r="5" spans="1:5" x14ac:dyDescent="0.35">
      <c r="A5" s="7" t="s">
        <v>160</v>
      </c>
      <c r="B5" s="7" t="s">
        <v>255</v>
      </c>
      <c r="C5" s="7" t="s">
        <v>161</v>
      </c>
      <c r="D5" s="54" t="s">
        <v>256</v>
      </c>
      <c r="E5" s="6" t="str">
        <f t="shared" si="0"/>
        <v>INSERT INTO `CompGen_has_CompSpec` VALUES (`M-NC-C-2.2`, `Dénombrage`, `savoir assembler le nombre d'éléments demandés`);</v>
      </c>
    </row>
    <row r="6" spans="1:5" x14ac:dyDescent="0.35">
      <c r="A6" s="7" t="s">
        <v>162</v>
      </c>
      <c r="B6" s="7" t="s">
        <v>257</v>
      </c>
      <c r="C6" s="7" t="s">
        <v>163</v>
      </c>
      <c r="D6" s="15" t="s">
        <v>258</v>
      </c>
      <c r="E6" s="6" t="str">
        <f t="shared" si="0"/>
        <v>INSERT INTO `CompGen_has_CompSpec` VALUES (`M-NC-C-3.1`, `Comparaison, cardinalité`, `savoir comparer des ensembles d'éléments (plus grand, plus petit, égal)`);</v>
      </c>
    </row>
    <row r="7" spans="1:5" x14ac:dyDescent="0.35">
      <c r="A7" s="7" t="s">
        <v>162</v>
      </c>
      <c r="B7" s="7" t="s">
        <v>259</v>
      </c>
      <c r="C7" s="7" t="s">
        <v>163</v>
      </c>
      <c r="D7" s="15" t="s">
        <v>260</v>
      </c>
      <c r="E7" s="6" t="str">
        <f t="shared" si="0"/>
        <v>INSERT INTO `CompGen_has_CompSpec` VALUES (`M-NC-C-3.2`, `Comparaison, cardinalité`, `savoir comparer des nombres (plus grand, plus petit, égal)`);</v>
      </c>
    </row>
    <row r="8" spans="1:5" x14ac:dyDescent="0.35">
      <c r="A8" s="7" t="s">
        <v>162</v>
      </c>
      <c r="B8" s="7" t="s">
        <v>261</v>
      </c>
      <c r="C8" s="7" t="s">
        <v>163</v>
      </c>
      <c r="D8" s="15" t="s">
        <v>262</v>
      </c>
      <c r="E8" s="6" t="str">
        <f t="shared" si="0"/>
        <v>INSERT INTO `CompGen_has_CompSpec` VALUES (`M-NC-C-3.3`, `Comparaison, cardinalité`, `comprendre la notion de cardinalité et savoir l'appliquer (grandeur relative)`);</v>
      </c>
    </row>
    <row r="9" spans="1:5" x14ac:dyDescent="0.35">
      <c r="A9" s="7" t="s">
        <v>164</v>
      </c>
      <c r="B9" s="7" t="s">
        <v>263</v>
      </c>
      <c r="C9" s="7" t="s">
        <v>165</v>
      </c>
      <c r="D9" s="15" t="s">
        <v>264</v>
      </c>
      <c r="E9" s="6" t="str">
        <f t="shared" si="0"/>
        <v>INSERT INTO `CompGen_has_CompSpec` VALUES (`M-NC-SN-1.1`, `Déchiffrage`, `savoir lire des nombres écrits en caractères arabes`);</v>
      </c>
    </row>
    <row r="10" spans="1:5" x14ac:dyDescent="0.35">
      <c r="A10" s="7" t="s">
        <v>164</v>
      </c>
      <c r="B10" s="7" t="s">
        <v>265</v>
      </c>
      <c r="C10" s="7" t="s">
        <v>165</v>
      </c>
      <c r="D10" s="15" t="s">
        <v>266</v>
      </c>
      <c r="E10" s="6" t="str">
        <f t="shared" si="0"/>
        <v>INSERT INTO `CompGen_has_CompSpec` VALUES (`M-NC-SN-1.2`, `Déchiffrage`, `savoir lire des nombres écrits alphabétiquement`);</v>
      </c>
    </row>
    <row r="11" spans="1:5" x14ac:dyDescent="0.35">
      <c r="A11" s="7" t="s">
        <v>164</v>
      </c>
      <c r="B11" s="7" t="s">
        <v>267</v>
      </c>
      <c r="C11" s="7" t="s">
        <v>165</v>
      </c>
      <c r="D11" s="54" t="s">
        <v>268</v>
      </c>
      <c r="E11" s="6" t="str">
        <f t="shared" si="0"/>
        <v>INSERT INTO `CompGen_has_CompSpec` VALUES (`M-NC-SN-1.3`, `Déchiffrage`, `savoir "lire" des nombres sur un dé, domino, sans compter`);</v>
      </c>
    </row>
    <row r="12" spans="1:5" x14ac:dyDescent="0.35">
      <c r="A12" s="7" t="s">
        <v>166</v>
      </c>
      <c r="B12" s="7" t="s">
        <v>269</v>
      </c>
      <c r="C12" s="9" t="s">
        <v>169</v>
      </c>
      <c r="D12" s="15" t="s">
        <v>270</v>
      </c>
      <c r="E12" s="6" t="str">
        <f t="shared" si="0"/>
        <v>INSERT INTO `CompGen_has_CompSpec` VALUES (`M-NC-SN-2.1`, `Ecriture des chiffres`, `savoir écrire des nombres en caractères arabes`);</v>
      </c>
    </row>
    <row r="13" spans="1:5" x14ac:dyDescent="0.35">
      <c r="A13" s="7" t="s">
        <v>166</v>
      </c>
      <c r="B13" s="7" t="s">
        <v>271</v>
      </c>
      <c r="C13" s="9" t="s">
        <v>169</v>
      </c>
      <c r="D13" s="15" t="s">
        <v>272</v>
      </c>
      <c r="E13" s="6" t="str">
        <f t="shared" si="0"/>
        <v>INSERT INTO `CompGen_has_CompSpec` VALUES (`M-NC-SN-2.2`, `Ecriture des chiffres`, `savoir écrire des nombres alphabétiquement`);</v>
      </c>
    </row>
    <row r="14" spans="1:5" x14ac:dyDescent="0.35">
      <c r="A14" s="7" t="s">
        <v>168</v>
      </c>
      <c r="B14" s="7" t="s">
        <v>273</v>
      </c>
      <c r="C14" s="9" t="s">
        <v>167</v>
      </c>
      <c r="D14" s="55" t="s">
        <v>274</v>
      </c>
      <c r="E14" s="6" t="str">
        <f t="shared" si="0"/>
        <v>INSERT INTO `CompGen_has_CompSpec` VALUES (`M-NC-SN-3.1`, `Décision numérique`, `décision numérique à l'oral`);</v>
      </c>
    </row>
    <row r="15" spans="1:5" x14ac:dyDescent="0.35">
      <c r="A15" s="7" t="s">
        <v>168</v>
      </c>
      <c r="B15" s="7" t="s">
        <v>275</v>
      </c>
      <c r="C15" s="9" t="s">
        <v>167</v>
      </c>
      <c r="D15" s="55" t="s">
        <v>276</v>
      </c>
      <c r="E15" s="6" t="str">
        <f t="shared" si="0"/>
        <v>INSERT INTO `CompGen_has_CompSpec` VALUES (`M-NC-SN-3.2`, `Décision numérique`, `décision numérique à l'écrit`);</v>
      </c>
    </row>
    <row r="16" spans="1:5" x14ac:dyDescent="0.35">
      <c r="A16" s="7" t="s">
        <v>168</v>
      </c>
      <c r="B16" s="7" t="s">
        <v>277</v>
      </c>
      <c r="C16" s="9" t="s">
        <v>167</v>
      </c>
      <c r="D16" s="55" t="s">
        <v>278</v>
      </c>
      <c r="E16" s="6" t="str">
        <f t="shared" si="0"/>
        <v>INSERT INTO `CompGen_has_CompSpec` VALUES (`M-NC-SN-3.3`, `Décision numérique`, `jugement grammatical numérique`);</v>
      </c>
    </row>
    <row r="17" spans="1:5" x14ac:dyDescent="0.35">
      <c r="A17" s="7" t="s">
        <v>170</v>
      </c>
      <c r="B17" s="7" t="s">
        <v>279</v>
      </c>
      <c r="C17" s="9" t="s">
        <v>171</v>
      </c>
      <c r="D17" s="15" t="s">
        <v>280</v>
      </c>
      <c r="E17" s="6" t="str">
        <f t="shared" si="0"/>
        <v>INSERT INTO `CompGen_has_CompSpec` VALUES (`M-NC-SN-4.1`, `Transcodage`, `savoir transcrire des nombres écrits alphabétiquement en nombres arabes`);</v>
      </c>
    </row>
    <row r="18" spans="1:5" x14ac:dyDescent="0.35">
      <c r="A18" s="7" t="s">
        <v>170</v>
      </c>
      <c r="B18" s="7" t="s">
        <v>281</v>
      </c>
      <c r="C18" s="9" t="s">
        <v>171</v>
      </c>
      <c r="D18" s="15" t="s">
        <v>282</v>
      </c>
      <c r="E18" s="6" t="str">
        <f t="shared" si="0"/>
        <v>INSERT INTO `CompGen_has_CompSpec` VALUES (`M-NC-SN-4.2`, `Transcodage`, `savoir transcrire des nombres arabes en nombres écrits alphabétiquement`);</v>
      </c>
    </row>
    <row r="19" spans="1:5" x14ac:dyDescent="0.35">
      <c r="A19" s="7" t="s">
        <v>172</v>
      </c>
      <c r="B19" s="7" t="s">
        <v>172</v>
      </c>
      <c r="C19" s="9" t="s">
        <v>175</v>
      </c>
      <c r="D19" s="15" t="s">
        <v>283</v>
      </c>
      <c r="E19" s="6" t="str">
        <f t="shared" si="0"/>
        <v>INSERT INTO `CompGen_has_CompSpec` VALUES (`M-NC-SN-5`, `Base décimale`, `comprendre le système décimal (unité, dizaines, centaines)`);</v>
      </c>
    </row>
    <row r="20" spans="1:5" x14ac:dyDescent="0.35">
      <c r="A20" s="7" t="s">
        <v>284</v>
      </c>
      <c r="B20" s="7" t="s">
        <v>285</v>
      </c>
      <c r="C20" s="9" t="s">
        <v>173</v>
      </c>
      <c r="D20" s="15" t="s">
        <v>286</v>
      </c>
      <c r="E20" s="6" t="str">
        <f t="shared" si="0"/>
        <v>INSERT INTO `CompGen_has_CompSpec` VALUES (`M-NC-OC-1.1`, `Sériation numérique`, `savoir ordonner (trier) les collections selon un ordre (du plus petit au plus grand ou le contraire)`);</v>
      </c>
    </row>
    <row r="21" spans="1:5" x14ac:dyDescent="0.35">
      <c r="A21" s="7" t="s">
        <v>284</v>
      </c>
      <c r="B21" s="7" t="s">
        <v>287</v>
      </c>
      <c r="C21" s="9" t="s">
        <v>173</v>
      </c>
      <c r="D21" s="15" t="s">
        <v>288</v>
      </c>
      <c r="E21" s="6" t="str">
        <f t="shared" si="0"/>
        <v>INSERT INTO `CompGen_has_CompSpec` VALUES (`M-NC-OC-1.2`, `Sériation numérique`, `savoir ordonner (trier) les nombres selon un ordre (du plus petit au plus grand ou le contraire)`);</v>
      </c>
    </row>
    <row r="22" spans="1:5" x14ac:dyDescent="0.35">
      <c r="A22" s="7" t="s">
        <v>289</v>
      </c>
      <c r="B22" s="7" t="s">
        <v>290</v>
      </c>
      <c r="C22" s="9" t="s">
        <v>177</v>
      </c>
      <c r="D22" s="15" t="s">
        <v>291</v>
      </c>
      <c r="E22" s="6" t="str">
        <f t="shared" si="0"/>
        <v>INSERT INTO `CompGen_has_CompSpec` VALUES (`M-NC-OC-2.1`, `Classification numérique`, `savoir ranger/classer les collections par catégories (même nombre)`);</v>
      </c>
    </row>
    <row r="23" spans="1:5" x14ac:dyDescent="0.35">
      <c r="A23" s="7" t="s">
        <v>289</v>
      </c>
      <c r="B23" s="7" t="s">
        <v>292</v>
      </c>
      <c r="C23" s="9" t="s">
        <v>177</v>
      </c>
      <c r="D23" s="15" t="s">
        <v>293</v>
      </c>
      <c r="E23" s="6" t="str">
        <f t="shared" si="0"/>
        <v>INSERT INTO `CompGen_has_CompSpec` VALUES (`M-NC-OC-2.2`, `Classification numérique`, `savoir ranger/classer les nombres par catégories (même nombre)`);</v>
      </c>
    </row>
    <row r="24" spans="1:5" x14ac:dyDescent="0.35">
      <c r="A24" s="7" t="s">
        <v>178</v>
      </c>
      <c r="B24" s="7" t="s">
        <v>178</v>
      </c>
      <c r="C24" s="9" t="s">
        <v>179</v>
      </c>
      <c r="D24" s="15" t="s">
        <v>294</v>
      </c>
      <c r="E24" s="6" t="str">
        <f t="shared" si="0"/>
        <v>INSERT INTO `CompGen_has_CompSpec` VALUES (`M-NC-P-1`, `Conservation numérique`, `comprendre la notion de conservation numérique et savoir l'appliquer`);</v>
      </c>
    </row>
    <row r="25" spans="1:5" x14ac:dyDescent="0.35">
      <c r="A25" s="7" t="s">
        <v>180</v>
      </c>
      <c r="B25" s="7" t="s">
        <v>180</v>
      </c>
      <c r="C25" s="9" t="s">
        <v>181</v>
      </c>
      <c r="D25" s="15" t="s">
        <v>295</v>
      </c>
      <c r="E25" s="6" t="str">
        <f t="shared" si="0"/>
        <v>INSERT INTO `CompGen_has_CompSpec` VALUES (`M-NC-P-2`, `Inclusion numérique`, `comprendre la notion d'inclusion numérique et savoir l'appliquer`);</v>
      </c>
    </row>
    <row r="26" spans="1:5" x14ac:dyDescent="0.35">
      <c r="A26" s="7" t="s">
        <v>182</v>
      </c>
      <c r="B26" s="7" t="s">
        <v>182</v>
      </c>
      <c r="C26" s="9" t="s">
        <v>183</v>
      </c>
      <c r="D26" s="15" t="s">
        <v>296</v>
      </c>
      <c r="E26" s="6" t="str">
        <f t="shared" si="0"/>
        <v>INSERT INTO `CompGen_has_CompSpec` VALUES (`M-NC-P-3`, `Décomposition numérique`, `comprendre la notion de décomposition numérique (6=1+5=2+4=3+3)`);</v>
      </c>
    </row>
    <row r="27" spans="1:5" x14ac:dyDescent="0.35">
      <c r="A27" s="7" t="s">
        <v>184</v>
      </c>
      <c r="B27" s="7" t="s">
        <v>184</v>
      </c>
      <c r="C27" s="9" t="s">
        <v>185</v>
      </c>
      <c r="D27" s="15" t="s">
        <v>297</v>
      </c>
      <c r="E27" s="6" t="str">
        <f t="shared" si="0"/>
        <v>INSERT INTO `CompGen_has_CompSpec` VALUES (`M-NC-P-4`, `Commutativité additive`, `comprendre la notion de commutativité de l'addition`);</v>
      </c>
    </row>
    <row r="28" spans="1:5" x14ac:dyDescent="0.35">
      <c r="A28" s="7" t="s">
        <v>186</v>
      </c>
      <c r="B28" s="7" t="s">
        <v>186</v>
      </c>
      <c r="C28" s="9" t="s">
        <v>187</v>
      </c>
      <c r="D28" s="15" t="s">
        <v>298</v>
      </c>
      <c r="E28" s="6" t="str">
        <f t="shared" si="0"/>
        <v>INSERT INTO `CompGen_has_CompSpec` VALUES (`M-NC-P-5`, `Commutativité multiplicative`, `comprendre la notion de commutativité de la multiplication`);</v>
      </c>
    </row>
    <row r="29" spans="1:5" x14ac:dyDescent="0.35">
      <c r="A29" s="7" t="s">
        <v>188</v>
      </c>
      <c r="B29" s="7" t="s">
        <v>188</v>
      </c>
      <c r="C29" s="15" t="s">
        <v>189</v>
      </c>
      <c r="D29" s="15" t="s">
        <v>299</v>
      </c>
      <c r="E29" s="6" t="str">
        <f t="shared" si="0"/>
        <v>INSERT INTO `CompGen_has_CompSpec` VALUES (`M-NC-P-6`, `Non commutativité soustraction`, `comprendre la notion de non-commutativité de la soustraction`);</v>
      </c>
    </row>
    <row r="30" spans="1:5" x14ac:dyDescent="0.35">
      <c r="A30" s="7" t="s">
        <v>190</v>
      </c>
      <c r="B30" s="7" t="s">
        <v>190</v>
      </c>
      <c r="C30" s="15" t="s">
        <v>191</v>
      </c>
      <c r="D30" s="15" t="s">
        <v>300</v>
      </c>
      <c r="E30" s="6" t="str">
        <f t="shared" si="0"/>
        <v>INSERT INTO `CompGen_has_CompSpec` VALUES (`M-NC-P-7`, `Non commutativité division`, `comprendre la notion de non-commutativité de la division`);</v>
      </c>
    </row>
    <row r="31" spans="1:5" s="58" customFormat="1" x14ac:dyDescent="0.35">
      <c r="A31" s="56" t="s">
        <v>192</v>
      </c>
      <c r="B31" s="56" t="s">
        <v>192</v>
      </c>
      <c r="C31" s="41" t="s">
        <v>193</v>
      </c>
      <c r="D31" s="57" t="s">
        <v>301</v>
      </c>
      <c r="E31" s="6" t="str">
        <f t="shared" si="0"/>
        <v>INSERT INTO `CompGen_has_CompSpec` VALUES (`M-NC-P-8`, `Distributivité multiplication`, `comprendre la notion de la distributivité de la multiplication`);</v>
      </c>
    </row>
    <row r="32" spans="1:5" x14ac:dyDescent="0.35">
      <c r="A32" s="7" t="s">
        <v>194</v>
      </c>
      <c r="B32" s="7" t="s">
        <v>194</v>
      </c>
      <c r="C32" s="15" t="s">
        <v>195</v>
      </c>
      <c r="D32" s="15" t="s">
        <v>302</v>
      </c>
      <c r="E32" s="6" t="str">
        <f t="shared" si="0"/>
        <v>INSERT INTO `CompGen_has_CompSpec` VALUES (`M-NC-O-1`, `Addition (mental)`, `savoir faire une addition mentalement`);</v>
      </c>
    </row>
    <row r="33" spans="1:5" x14ac:dyDescent="0.35">
      <c r="A33" s="7" t="s">
        <v>196</v>
      </c>
      <c r="B33" s="7" t="s">
        <v>196</v>
      </c>
      <c r="C33" s="15" t="s">
        <v>197</v>
      </c>
      <c r="D33" s="15" t="s">
        <v>303</v>
      </c>
      <c r="E33" s="6" t="str">
        <f t="shared" si="0"/>
        <v>INSERT INTO `CompGen_has_CompSpec` VALUES (`M-NC-O-2`, `Addition en ligne`, `savoir faire une addition en ligne`);</v>
      </c>
    </row>
    <row r="34" spans="1:5" s="58" customFormat="1" x14ac:dyDescent="0.35">
      <c r="A34" s="56" t="s">
        <v>198</v>
      </c>
      <c r="B34" s="56" t="s">
        <v>198</v>
      </c>
      <c r="C34" s="41" t="s">
        <v>199</v>
      </c>
      <c r="D34" s="15" t="s">
        <v>304</v>
      </c>
      <c r="E34" s="6" t="str">
        <f t="shared" ref="E34:E65" si="1">CONCATENATE("INSERT INTO `CompGen_has_CompSpec` VALUES (`",B34,"`, `",C34,"`, `",D34,"`);")</f>
        <v>INSERT INTO `CompGen_has_CompSpec` VALUES (`M-NC-O-3`, `Addition en ligne avec parenthèses`, `savoir faire une addition en ligne avec parenthèses`);</v>
      </c>
    </row>
    <row r="35" spans="1:5" x14ac:dyDescent="0.35">
      <c r="A35" s="7" t="s">
        <v>200</v>
      </c>
      <c r="B35" s="7" t="s">
        <v>200</v>
      </c>
      <c r="C35" s="15" t="s">
        <v>201</v>
      </c>
      <c r="D35" s="15" t="s">
        <v>305</v>
      </c>
      <c r="E35" s="6" t="str">
        <f t="shared" si="1"/>
        <v>INSERT INTO `CompGen_has_CompSpec` VALUES (`M-NC-O-4`, `Addition posée`, `savoir faire une addition posée`);</v>
      </c>
    </row>
    <row r="36" spans="1:5" x14ac:dyDescent="0.35">
      <c r="A36" s="7" t="s">
        <v>243</v>
      </c>
      <c r="B36" s="7" t="s">
        <v>243</v>
      </c>
      <c r="C36" s="15" t="s">
        <v>306</v>
      </c>
      <c r="D36" s="15" t="s">
        <v>307</v>
      </c>
      <c r="E36" s="6" t="str">
        <f t="shared" si="1"/>
        <v>INSERT INTO `CompGen_has_CompSpec` VALUES (`M-NC-O-5`, `Soustraction (mental)`, `savoir faire une soustraction mentalement`);</v>
      </c>
    </row>
    <row r="37" spans="1:5" x14ac:dyDescent="0.35">
      <c r="A37" s="7" t="s">
        <v>244</v>
      </c>
      <c r="B37" s="7" t="s">
        <v>244</v>
      </c>
      <c r="C37" s="15" t="s">
        <v>308</v>
      </c>
      <c r="D37" s="15" t="s">
        <v>309</v>
      </c>
      <c r="E37" s="6" t="str">
        <f t="shared" si="1"/>
        <v>INSERT INTO `CompGen_has_CompSpec` VALUES (`M-NC-O-6`, `Soustraction en ligne`, `savoir faire une soustraction en ligne`);</v>
      </c>
    </row>
    <row r="38" spans="1:5" s="58" customFormat="1" x14ac:dyDescent="0.35">
      <c r="A38" s="56" t="s">
        <v>242</v>
      </c>
      <c r="B38" s="56" t="s">
        <v>242</v>
      </c>
      <c r="C38" s="41" t="s">
        <v>310</v>
      </c>
      <c r="D38" s="57" t="s">
        <v>311</v>
      </c>
      <c r="E38" s="6" t="str">
        <f t="shared" si="1"/>
        <v>INSERT INTO `CompGen_has_CompSpec` VALUES (`M-NC-O-7`, `Soustraction en ligne avec parenthèses`, `savoir faire une soustraction posée`);</v>
      </c>
    </row>
    <row r="39" spans="1:5" x14ac:dyDescent="0.35">
      <c r="A39" s="7" t="s">
        <v>245</v>
      </c>
      <c r="B39" s="7" t="s">
        <v>245</v>
      </c>
      <c r="C39" s="15" t="s">
        <v>312</v>
      </c>
      <c r="D39" s="15" t="s">
        <v>311</v>
      </c>
      <c r="E39" s="6" t="str">
        <f t="shared" si="1"/>
        <v>INSERT INTO `CompGen_has_CompSpec` VALUES (`M-NC-O-8`, `Soustraction posée`, `savoir faire une soustraction posée`);</v>
      </c>
    </row>
    <row r="40" spans="1:5" x14ac:dyDescent="0.35">
      <c r="A40" s="7" t="s">
        <v>246</v>
      </c>
      <c r="B40" s="7" t="s">
        <v>246</v>
      </c>
      <c r="C40" s="15" t="s">
        <v>313</v>
      </c>
      <c r="D40" s="15" t="s">
        <v>314</v>
      </c>
      <c r="E40" s="6" t="str">
        <f t="shared" si="1"/>
        <v>INSERT INTO `CompGen_has_CompSpec` VALUES (`M-NC-O-9`, `Multiplication (mental)`, `savoir faire une multiplication mentalement`);</v>
      </c>
    </row>
    <row r="41" spans="1:5" x14ac:dyDescent="0.35">
      <c r="A41" s="7" t="s">
        <v>202</v>
      </c>
      <c r="B41" s="7" t="s">
        <v>202</v>
      </c>
      <c r="C41" s="15" t="s">
        <v>203</v>
      </c>
      <c r="D41" s="15" t="s">
        <v>315</v>
      </c>
      <c r="E41" s="6" t="str">
        <f t="shared" si="1"/>
        <v>INSERT INTO `CompGen_has_CompSpec` VALUES (`M-NC-O-10`, `Multiplication en ligne`, `savoir faire une multiplication en ligne`);</v>
      </c>
    </row>
    <row r="42" spans="1:5" s="58" customFormat="1" ht="29" x14ac:dyDescent="0.35">
      <c r="A42" s="56" t="s">
        <v>204</v>
      </c>
      <c r="B42" s="56" t="s">
        <v>204</v>
      </c>
      <c r="C42" s="41" t="s">
        <v>205</v>
      </c>
      <c r="D42" s="57" t="s">
        <v>315</v>
      </c>
      <c r="E42" s="6" t="str">
        <f t="shared" si="1"/>
        <v>INSERT INTO `CompGen_has_CompSpec` VALUES (`M-NC-O-11`, `Multiplication en ligne avec parenthèses`, `savoir faire une multiplication en ligne`);</v>
      </c>
    </row>
    <row r="43" spans="1:5" x14ac:dyDescent="0.35">
      <c r="A43" s="7" t="s">
        <v>206</v>
      </c>
      <c r="B43" s="7" t="s">
        <v>206</v>
      </c>
      <c r="C43" s="15" t="s">
        <v>207</v>
      </c>
      <c r="D43" s="15" t="s">
        <v>316</v>
      </c>
      <c r="E43" s="6" t="str">
        <f t="shared" si="1"/>
        <v>INSERT INTO `CompGen_has_CompSpec` VALUES (`M-NC-O-12`, `Multiplication posée`, `savoir faire une multiplication posée`);</v>
      </c>
    </row>
    <row r="44" spans="1:5" x14ac:dyDescent="0.35">
      <c r="A44" s="7" t="s">
        <v>208</v>
      </c>
      <c r="B44" s="7" t="s">
        <v>208</v>
      </c>
      <c r="C44" s="15" t="s">
        <v>209</v>
      </c>
      <c r="D44" s="15" t="s">
        <v>317</v>
      </c>
      <c r="E44" s="6" t="str">
        <f t="shared" si="1"/>
        <v>INSERT INTO `CompGen_has_CompSpec` VALUES (`M-NC-O-13`, `Division (mental)`, `savoir faire une division/partage (mental)`);</v>
      </c>
    </row>
    <row r="45" spans="1:5" x14ac:dyDescent="0.35">
      <c r="A45" s="7" t="s">
        <v>210</v>
      </c>
      <c r="B45" s="7" t="s">
        <v>210</v>
      </c>
      <c r="C45" s="15" t="s">
        <v>211</v>
      </c>
      <c r="D45" s="15" t="s">
        <v>318</v>
      </c>
      <c r="E45" s="6" t="str">
        <f t="shared" si="1"/>
        <v>INSERT INTO `CompGen_has_CompSpec` VALUES (`M-NC-O-14`, `Division en ligne`, `savoir faire une division en ligne`);</v>
      </c>
    </row>
    <row r="46" spans="1:5" s="58" customFormat="1" x14ac:dyDescent="0.35">
      <c r="A46" s="56" t="s">
        <v>212</v>
      </c>
      <c r="B46" s="56" t="s">
        <v>212</v>
      </c>
      <c r="C46" s="57" t="s">
        <v>213</v>
      </c>
      <c r="D46" s="57" t="s">
        <v>318</v>
      </c>
      <c r="E46" s="6" t="str">
        <f t="shared" si="1"/>
        <v>INSERT INTO `CompGen_has_CompSpec` VALUES (`M-NC-O-15`, `Division en ligne avec parenthèses`, `savoir faire une division en ligne`);</v>
      </c>
    </row>
    <row r="47" spans="1:5" x14ac:dyDescent="0.35">
      <c r="A47" s="7" t="s">
        <v>214</v>
      </c>
      <c r="B47" s="7" t="s">
        <v>214</v>
      </c>
      <c r="C47" s="15" t="s">
        <v>215</v>
      </c>
      <c r="D47" s="15" t="s">
        <v>319</v>
      </c>
      <c r="E47" s="6" t="str">
        <f t="shared" si="1"/>
        <v>INSERT INTO `CompGen_has_CompSpec` VALUES (`M-NC-O-16`, `Division posée`, `savoir faire une division posée`);</v>
      </c>
    </row>
    <row r="48" spans="1:5" x14ac:dyDescent="0.35">
      <c r="A48" s="7" t="s">
        <v>216</v>
      </c>
      <c r="B48" s="7" t="s">
        <v>320</v>
      </c>
      <c r="C48" s="15" t="s">
        <v>321</v>
      </c>
      <c r="D48" s="15" t="s">
        <v>322</v>
      </c>
      <c r="E48" s="6" t="str">
        <f t="shared" si="1"/>
        <v>INSERT INTO `CompGen_has_CompSpec` VALUES (`M-NC-O-17.1`, `Procédures opérations`, `connaître et savoir appliquer les méthodes de calcul des additions (mental)`);</v>
      </c>
    </row>
    <row r="49" spans="1:5" x14ac:dyDescent="0.35">
      <c r="A49" s="7" t="s">
        <v>216</v>
      </c>
      <c r="B49" s="7" t="s">
        <v>320</v>
      </c>
      <c r="C49" s="15" t="s">
        <v>321</v>
      </c>
      <c r="D49" s="15" t="s">
        <v>323</v>
      </c>
      <c r="E49" s="6" t="str">
        <f t="shared" si="1"/>
        <v>INSERT INTO `CompGen_has_CompSpec` VALUES (`M-NC-O-17.1`, `Procédures opérations`, `connaître et savoir appliquer les méthodes de calcul des soustractions (mental)`);</v>
      </c>
    </row>
    <row r="50" spans="1:5" x14ac:dyDescent="0.35">
      <c r="A50" s="7" t="s">
        <v>216</v>
      </c>
      <c r="B50" s="7" t="s">
        <v>320</v>
      </c>
      <c r="C50" s="15" t="s">
        <v>321</v>
      </c>
      <c r="D50" s="15" t="s">
        <v>324</v>
      </c>
      <c r="E50" s="6" t="str">
        <f t="shared" si="1"/>
        <v>INSERT INTO `CompGen_has_CompSpec` VALUES (`M-NC-O-17.1`, `Procédures opérations`, `connaître et savoir appliquer les méthodes de calcul des multiplications (mental)`);</v>
      </c>
    </row>
    <row r="51" spans="1:5" x14ac:dyDescent="0.35">
      <c r="A51" s="7" t="s">
        <v>216</v>
      </c>
      <c r="B51" s="7" t="s">
        <v>320</v>
      </c>
      <c r="C51" s="15" t="s">
        <v>321</v>
      </c>
      <c r="D51" s="15" t="s">
        <v>325</v>
      </c>
      <c r="E51" s="6" t="str">
        <f t="shared" si="1"/>
        <v>INSERT INTO `CompGen_has_CompSpec` VALUES (`M-NC-O-17.1`, `Procédures opérations`, `connaître et savoir appliquer les méthodes de calcul des divisions (mental)`);</v>
      </c>
    </row>
    <row r="52" spans="1:5" x14ac:dyDescent="0.35">
      <c r="A52" s="7" t="s">
        <v>218</v>
      </c>
      <c r="B52" s="7" t="s">
        <v>326</v>
      </c>
      <c r="C52" s="15" t="s">
        <v>321</v>
      </c>
      <c r="D52" s="15" t="s">
        <v>327</v>
      </c>
      <c r="E52" s="6" t="str">
        <f t="shared" si="1"/>
        <v>INSERT INTO `CompGen_has_CompSpec` VALUES (`M-NC-O-18.1`, `Procédures opérations`, `connaître et savoir appliquer les méthodes de calcul des additions à l'écrit`);</v>
      </c>
    </row>
    <row r="53" spans="1:5" x14ac:dyDescent="0.35">
      <c r="A53" s="7" t="s">
        <v>218</v>
      </c>
      <c r="B53" s="7" t="s">
        <v>326</v>
      </c>
      <c r="C53" s="15" t="s">
        <v>321</v>
      </c>
      <c r="D53" s="15" t="s">
        <v>328</v>
      </c>
      <c r="E53" s="6" t="str">
        <f t="shared" si="1"/>
        <v>INSERT INTO `CompGen_has_CompSpec` VALUES (`M-NC-O-18.1`, `Procédures opérations`, `connaître et savoir appliquer les méthodes de calcul des soustractions à l'écrit`);</v>
      </c>
    </row>
    <row r="54" spans="1:5" x14ac:dyDescent="0.35">
      <c r="A54" s="7" t="s">
        <v>218</v>
      </c>
      <c r="B54" s="7" t="s">
        <v>326</v>
      </c>
      <c r="C54" s="15" t="s">
        <v>321</v>
      </c>
      <c r="D54" s="15" t="s">
        <v>329</v>
      </c>
      <c r="E54" s="6" t="str">
        <f t="shared" si="1"/>
        <v>INSERT INTO `CompGen_has_CompSpec` VALUES (`M-NC-O-18.1`, `Procédures opérations`, `connaître et savoir appliquer les méthodes de calcul des multiplications à l'écrit`);</v>
      </c>
    </row>
    <row r="55" spans="1:5" x14ac:dyDescent="0.35">
      <c r="A55" s="7" t="s">
        <v>218</v>
      </c>
      <c r="B55" s="7" t="s">
        <v>326</v>
      </c>
      <c r="C55" s="15" t="s">
        <v>321</v>
      </c>
      <c r="D55" s="15" t="s">
        <v>330</v>
      </c>
      <c r="E55" s="6" t="str">
        <f t="shared" si="1"/>
        <v>INSERT INTO `CompGen_has_CompSpec` VALUES (`M-NC-O-18.1`, `Procédures opérations`, `connaître et savoir appliquer les méthodes de calcul des divisions à l'écrit`);</v>
      </c>
    </row>
    <row r="56" spans="1:5" s="58" customFormat="1" x14ac:dyDescent="0.35">
      <c r="A56" s="56" t="s">
        <v>220</v>
      </c>
      <c r="B56" s="56" t="s">
        <v>331</v>
      </c>
      <c r="C56" s="57" t="s">
        <v>321</v>
      </c>
      <c r="D56" s="57" t="s">
        <v>332</v>
      </c>
      <c r="E56" s="6" t="str">
        <f t="shared" si="1"/>
        <v>INSERT INTO `CompGen_has_CompSpec` VALUES (`M-NC-O-19.1`, `Procédures opérations`, `connaître et savoir appliquer les méthodes de calcul des additions avec parenthèses`);</v>
      </c>
    </row>
    <row r="57" spans="1:5" s="58" customFormat="1" x14ac:dyDescent="0.35">
      <c r="A57" s="56" t="s">
        <v>220</v>
      </c>
      <c r="B57" s="56" t="s">
        <v>331</v>
      </c>
      <c r="C57" s="57" t="s">
        <v>321</v>
      </c>
      <c r="D57" s="57" t="s">
        <v>333</v>
      </c>
      <c r="E57" s="6" t="str">
        <f t="shared" si="1"/>
        <v>INSERT INTO `CompGen_has_CompSpec` VALUES (`M-NC-O-19.1`, `Procédures opérations`, `connaître et savoir appliquer les méthodes de calcul des soustractions avec parenthèses`);</v>
      </c>
    </row>
    <row r="58" spans="1:5" s="58" customFormat="1" x14ac:dyDescent="0.35">
      <c r="A58" s="56" t="s">
        <v>220</v>
      </c>
      <c r="B58" s="56" t="s">
        <v>331</v>
      </c>
      <c r="C58" s="57" t="s">
        <v>321</v>
      </c>
      <c r="D58" s="57" t="s">
        <v>334</v>
      </c>
      <c r="E58" s="6" t="str">
        <f t="shared" si="1"/>
        <v>INSERT INTO `CompGen_has_CompSpec` VALUES (`M-NC-O-19.1`, `Procédures opérations`, `connaître et savoir appliquer les méthodes de calcul des multiplications avec parenthèses`);</v>
      </c>
    </row>
    <row r="59" spans="1:5" s="58" customFormat="1" x14ac:dyDescent="0.35">
      <c r="A59" s="56" t="s">
        <v>220</v>
      </c>
      <c r="B59" s="56" t="s">
        <v>331</v>
      </c>
      <c r="C59" s="57" t="s">
        <v>321</v>
      </c>
      <c r="D59" s="57" t="s">
        <v>335</v>
      </c>
      <c r="E59" s="6" t="str">
        <f t="shared" si="1"/>
        <v>INSERT INTO `CompGen_has_CompSpec` VALUES (`M-NC-O-19.1`, `Procédures opérations`, `connaître et savoir appliquer les méthodes de calcul des divisions avec parenthèses`);</v>
      </c>
    </row>
    <row r="60" spans="1:5" s="62" customFormat="1" x14ac:dyDescent="0.35">
      <c r="A60" s="59" t="s">
        <v>222</v>
      </c>
      <c r="B60" s="59" t="s">
        <v>336</v>
      </c>
      <c r="C60" s="60" t="s">
        <v>223</v>
      </c>
      <c r="D60" s="61" t="s">
        <v>337</v>
      </c>
      <c r="E60" s="6" t="str">
        <f t="shared" si="1"/>
        <v>INSERT INTO `CompGen_has_CompSpec` VALUES (`M-EG-F-1.1`, `Formes &amp; figures 2D`, `reconnaître les figures simples (cercle, carré, rectangle, triangle)`);</v>
      </c>
    </row>
    <row r="61" spans="1:5" s="62" customFormat="1" x14ac:dyDescent="0.35">
      <c r="A61" s="59" t="s">
        <v>222</v>
      </c>
      <c r="B61" s="59" t="s">
        <v>338</v>
      </c>
      <c r="C61" s="60" t="s">
        <v>223</v>
      </c>
      <c r="D61" s="61" t="s">
        <v>339</v>
      </c>
      <c r="E61" s="6" t="str">
        <f t="shared" si="1"/>
        <v>INSERT INTO `CompGen_has_CompSpec` VALUES (`M-EG-F-1.2`, `Formes &amp; figures 2D`, `nommer les figures simples (cercle, carré, rectangle, triangle)`);</v>
      </c>
    </row>
    <row r="62" spans="1:5" s="62" customFormat="1" x14ac:dyDescent="0.35">
      <c r="A62" s="59" t="s">
        <v>222</v>
      </c>
      <c r="B62" s="59" t="s">
        <v>340</v>
      </c>
      <c r="C62" s="60" t="s">
        <v>223</v>
      </c>
      <c r="D62" s="61" t="s">
        <v>341</v>
      </c>
      <c r="E62" s="6" t="str">
        <f t="shared" si="1"/>
        <v>INSERT INTO `CompGen_has_CompSpec` VALUES (`M-EG-F-1.3`, `Formes &amp; figures 2D`, `connaître les propriétés des figures simples (cercle, carré, rectangle, triangle)`);</v>
      </c>
    </row>
    <row r="63" spans="1:5" s="62" customFormat="1" x14ac:dyDescent="0.35">
      <c r="A63" s="59" t="s">
        <v>222</v>
      </c>
      <c r="B63" s="59" t="s">
        <v>342</v>
      </c>
      <c r="C63" s="60" t="s">
        <v>223</v>
      </c>
      <c r="D63" s="61" t="s">
        <v>343</v>
      </c>
      <c r="E63" s="6" t="str">
        <f t="shared" si="1"/>
        <v>INSERT INTO `CompGen_has_CompSpec` VALUES (`M-EG-F-1.4`, `Formes &amp; figures 2D`, `décrire les figures simples (cercle, carré, rectangle, triangle) en utilisant les propriétés`);</v>
      </c>
    </row>
    <row r="64" spans="1:5" s="62" customFormat="1" x14ac:dyDescent="0.35">
      <c r="A64" s="59" t="s">
        <v>222</v>
      </c>
      <c r="B64" s="59" t="s">
        <v>344</v>
      </c>
      <c r="C64" s="60" t="s">
        <v>223</v>
      </c>
      <c r="D64" s="61" t="s">
        <v>345</v>
      </c>
      <c r="E64" s="6" t="str">
        <f t="shared" si="1"/>
        <v>INSERT INTO `CompGen_has_CompSpec` VALUES (`M-EG-F-1.5`, `Formes &amp; figures 2D`, `reproduire les figures simples (cercle, carré, rectangle, triangle) à main levée`);</v>
      </c>
    </row>
    <row r="65" spans="1:5" s="62" customFormat="1" x14ac:dyDescent="0.35">
      <c r="A65" s="59" t="s">
        <v>222</v>
      </c>
      <c r="B65" s="59" t="s">
        <v>346</v>
      </c>
      <c r="C65" s="60" t="s">
        <v>223</v>
      </c>
      <c r="D65" s="61" t="s">
        <v>347</v>
      </c>
      <c r="E65" s="6" t="str">
        <f t="shared" si="1"/>
        <v>INSERT INTO `CompGen_has_CompSpec` VALUES (`M-EG-F-1.6`, `Formes &amp; figures 2D`, `repérer les alignements`);</v>
      </c>
    </row>
    <row r="66" spans="1:5" s="62" customFormat="1" x14ac:dyDescent="0.35">
      <c r="A66" s="59" t="s">
        <v>222</v>
      </c>
      <c r="B66" s="59" t="s">
        <v>348</v>
      </c>
      <c r="C66" s="60" t="s">
        <v>152</v>
      </c>
      <c r="D66" s="61" t="s">
        <v>349</v>
      </c>
      <c r="E66" s="6" t="str">
        <f t="shared" ref="E66:E97" si="2">CONCATENATE("INSERT INTO `CompGen_has_CompSpec` VALUES (`",B66,"`, `",C66,"`, `",D66,"`);")</f>
        <v>INSERT INTO `CompGen_has_CompSpec` VALUES (`M-EG-F-1.7`, `Praxie`, `vérifier les alignements avec la règle`);</v>
      </c>
    </row>
    <row r="67" spans="1:5" s="62" customFormat="1" x14ac:dyDescent="0.35">
      <c r="A67" s="59" t="s">
        <v>222</v>
      </c>
      <c r="B67" s="59" t="s">
        <v>350</v>
      </c>
      <c r="C67" s="60" t="s">
        <v>223</v>
      </c>
      <c r="D67" s="61" t="s">
        <v>351</v>
      </c>
      <c r="E67" s="6" t="str">
        <f t="shared" si="2"/>
        <v>INSERT INTO `CompGen_has_CompSpec` VALUES (`M-EG-F-1.8`, `Formes &amp; figures 2D`, `repérer les angles droits`);</v>
      </c>
    </row>
    <row r="68" spans="1:5" s="62" customFormat="1" x14ac:dyDescent="0.35">
      <c r="A68" s="59" t="s">
        <v>222</v>
      </c>
      <c r="B68" s="59" t="s">
        <v>352</v>
      </c>
      <c r="C68" s="60" t="s">
        <v>152</v>
      </c>
      <c r="D68" s="61" t="s">
        <v>353</v>
      </c>
      <c r="E68" s="6" t="str">
        <f t="shared" si="2"/>
        <v>INSERT INTO `CompGen_has_CompSpec` VALUES (`M-EG-F-1.9`, `Praxie`, `vérifier les angles droits avec une équerre`);</v>
      </c>
    </row>
    <row r="69" spans="1:5" s="62" customFormat="1" x14ac:dyDescent="0.35">
      <c r="A69" s="59" t="s">
        <v>222</v>
      </c>
      <c r="B69" s="59" t="s">
        <v>354</v>
      </c>
      <c r="C69" s="60" t="s">
        <v>223</v>
      </c>
      <c r="D69" s="61" t="s">
        <v>355</v>
      </c>
      <c r="E69" s="6" t="str">
        <f t="shared" si="2"/>
        <v>INSERT INTO `CompGen_has_CompSpec` VALUES (`M-EG-F-1.10`, `Formes &amp; figures 2D`, `reproduire les figures simples (cercle, carré, rectangle, triangle) avec les instruments`);</v>
      </c>
    </row>
    <row r="70" spans="1:5" s="62" customFormat="1" x14ac:dyDescent="0.35">
      <c r="A70" s="59" t="s">
        <v>224</v>
      </c>
      <c r="B70" s="59" t="s">
        <v>356</v>
      </c>
      <c r="C70" s="60" t="s">
        <v>225</v>
      </c>
      <c r="D70" s="61" t="s">
        <v>357</v>
      </c>
      <c r="E70" s="6" t="str">
        <f t="shared" si="2"/>
        <v>INSERT INTO `CompGen_has_CompSpec` VALUES (`M-EG-F-2.1`, `Formes &amp; figures 3D`, `reconnaître les figures simples (sphère, cube, parallélépipède, pyramide)`);</v>
      </c>
    </row>
    <row r="71" spans="1:5" s="62" customFormat="1" x14ac:dyDescent="0.35">
      <c r="A71" s="59" t="s">
        <v>224</v>
      </c>
      <c r="B71" s="59" t="s">
        <v>358</v>
      </c>
      <c r="C71" s="60" t="s">
        <v>225</v>
      </c>
      <c r="D71" s="61" t="s">
        <v>359</v>
      </c>
      <c r="E71" s="6" t="str">
        <f t="shared" si="2"/>
        <v>INSERT INTO `CompGen_has_CompSpec` VALUES (`M-EG-F-2.2`, `Formes &amp; figures 3D`, `nommer les figures simples (sphère, cube, parallélépipède, pyramide)`);</v>
      </c>
    </row>
    <row r="72" spans="1:5" s="62" customFormat="1" x14ac:dyDescent="0.35">
      <c r="A72" s="59" t="s">
        <v>224</v>
      </c>
      <c r="B72" s="59" t="s">
        <v>360</v>
      </c>
      <c r="C72" s="60" t="s">
        <v>225</v>
      </c>
      <c r="D72" s="61" t="s">
        <v>361</v>
      </c>
      <c r="E72" s="6" t="str">
        <f t="shared" si="2"/>
        <v>INSERT INTO `CompGen_has_CompSpec` VALUES (`M-EG-F-2.3`, `Formes &amp; figures 3D`, `connaître les propriétés des figures simples (sphère, cube, parallélépipède, pyramide)`);</v>
      </c>
    </row>
    <row r="73" spans="1:5" s="62" customFormat="1" x14ac:dyDescent="0.35">
      <c r="A73" s="59" t="s">
        <v>224</v>
      </c>
      <c r="B73" s="59" t="s">
        <v>362</v>
      </c>
      <c r="C73" s="60" t="s">
        <v>225</v>
      </c>
      <c r="D73" s="61" t="s">
        <v>363</v>
      </c>
      <c r="E73" s="6" t="str">
        <f t="shared" si="2"/>
        <v>INSERT INTO `CompGen_has_CompSpec` VALUES (`M-EG-F-2.4`, `Formes &amp; figures 3D`, `décrire les figures simples (sphère, cube, parallélépipède, pyramide) en utilisant les propriétés`);</v>
      </c>
    </row>
    <row r="74" spans="1:5" s="62" customFormat="1" x14ac:dyDescent="0.35">
      <c r="A74" s="59" t="s">
        <v>224</v>
      </c>
      <c r="B74" s="59" t="s">
        <v>364</v>
      </c>
      <c r="C74" s="60" t="s">
        <v>225</v>
      </c>
      <c r="D74" s="61" t="s">
        <v>365</v>
      </c>
      <c r="E74" s="6" t="str">
        <f t="shared" si="2"/>
        <v>INSERT INTO `CompGen_has_CompSpec` VALUES (`M-EG-F-2.5`, `Formes &amp; figures 3D`, `reconnaître les figures simples (sphère, cube, parallélépipède, pyramide) parmi d'autres figures`);</v>
      </c>
    </row>
    <row r="75" spans="1:5" s="58" customFormat="1" x14ac:dyDescent="0.35">
      <c r="A75" s="63" t="s">
        <v>230</v>
      </c>
      <c r="B75" s="63" t="s">
        <v>366</v>
      </c>
      <c r="C75" s="57" t="s">
        <v>152</v>
      </c>
      <c r="D75" s="56" t="s">
        <v>367</v>
      </c>
      <c r="E75" s="6" t="str">
        <f t="shared" si="2"/>
        <v>INSERT INTO `CompGen_has_CompSpec` VALUES (`M-EG-P-1.1`, `Praxie`, `savoir reproduire des formes au crayon`);</v>
      </c>
    </row>
    <row r="76" spans="1:5" s="58" customFormat="1" x14ac:dyDescent="0.35">
      <c r="A76" s="63" t="s">
        <v>230</v>
      </c>
      <c r="B76" s="63" t="s">
        <v>368</v>
      </c>
      <c r="C76" s="57" t="s">
        <v>152</v>
      </c>
      <c r="D76" s="56" t="s">
        <v>369</v>
      </c>
      <c r="E76" s="6" t="str">
        <f t="shared" si="2"/>
        <v>INSERT INTO `CompGen_has_CompSpec` VALUES (`M-EG-P-1.2`, `Praxie`, `savoir utiliser des ciseaux et découper en suivante le contour`);</v>
      </c>
    </row>
    <row r="77" spans="1:5" s="58" customFormat="1" x14ac:dyDescent="0.35">
      <c r="A77" s="63" t="s">
        <v>230</v>
      </c>
      <c r="B77" s="63" t="s">
        <v>370</v>
      </c>
      <c r="C77" s="57" t="s">
        <v>152</v>
      </c>
      <c r="D77" s="56" t="s">
        <v>371</v>
      </c>
      <c r="E77" s="6" t="str">
        <f t="shared" si="2"/>
        <v>INSERT INTO `CompGen_has_CompSpec` VALUES (`M-EG-P-1.3`, `Praxie`, `savoir utiliser une règle pour repérer un alignement`);</v>
      </c>
    </row>
    <row r="78" spans="1:5" s="58" customFormat="1" x14ac:dyDescent="0.35">
      <c r="A78" s="63" t="s">
        <v>230</v>
      </c>
      <c r="B78" s="63" t="s">
        <v>372</v>
      </c>
      <c r="C78" s="57" t="s">
        <v>152</v>
      </c>
      <c r="D78" s="56" t="s">
        <v>373</v>
      </c>
      <c r="E78" s="6" t="str">
        <f t="shared" si="2"/>
        <v>INSERT INTO `CompGen_has_CompSpec` VALUES (`M-EG-P-1.4`, `Praxie`, `savoir utiliser une règle pour tracer un trait`);</v>
      </c>
    </row>
    <row r="79" spans="1:5" s="58" customFormat="1" x14ac:dyDescent="0.35">
      <c r="A79" s="63" t="s">
        <v>230</v>
      </c>
      <c r="B79" s="63" t="s">
        <v>374</v>
      </c>
      <c r="C79" s="57" t="s">
        <v>152</v>
      </c>
      <c r="D79" s="56" t="s">
        <v>375</v>
      </c>
      <c r="E79" s="6" t="str">
        <f t="shared" si="2"/>
        <v>INSERT INTO `CompGen_has_CompSpec` VALUES (`M-EG-P-1.5`, `Praxie`, `savoir tracer un trait en respectant les dimensions`);</v>
      </c>
    </row>
    <row r="80" spans="1:5" s="58" customFormat="1" x14ac:dyDescent="0.35">
      <c r="A80" s="63" t="s">
        <v>230</v>
      </c>
      <c r="B80" s="63" t="s">
        <v>376</v>
      </c>
      <c r="C80" s="57" t="s">
        <v>152</v>
      </c>
      <c r="D80" s="56" t="s">
        <v>377</v>
      </c>
      <c r="E80" s="6" t="str">
        <f t="shared" si="2"/>
        <v>INSERT INTO `CompGen_has_CompSpec` VALUES (`M-EG-P-1.6`, `Praxie`, `savoir colorier sans déborder des contours`);</v>
      </c>
    </row>
    <row r="81" spans="1:5" s="58" customFormat="1" x14ac:dyDescent="0.35">
      <c r="A81" s="63" t="s">
        <v>230</v>
      </c>
      <c r="B81" s="63" t="s">
        <v>378</v>
      </c>
      <c r="C81" s="57" t="s">
        <v>152</v>
      </c>
      <c r="D81" s="56" t="s">
        <v>379</v>
      </c>
      <c r="E81" s="6" t="str">
        <f t="shared" si="2"/>
        <v>INSERT INTO `CompGen_has_CompSpec` VALUES (`M-EG-P-1.7`, `Praxie`, `savoir reproduire un dessin en respectant les proportions`);</v>
      </c>
    </row>
    <row r="82" spans="1:5" s="58" customFormat="1" x14ac:dyDescent="0.35">
      <c r="A82" s="63" t="s">
        <v>226</v>
      </c>
      <c r="B82" s="63" t="s">
        <v>380</v>
      </c>
      <c r="C82" s="57" t="s">
        <v>227</v>
      </c>
      <c r="D82" s="56" t="s">
        <v>381</v>
      </c>
      <c r="E82" s="6" t="str">
        <f t="shared" si="2"/>
        <v>INSERT INTO `CompGen_has_CompSpec` VALUES (`M-EG-E-1.1`, `Repérage 2D`, `savoir se repérer dans un tableau, avec les coordonnées`);</v>
      </c>
    </row>
    <row r="83" spans="1:5" s="58" customFormat="1" x14ac:dyDescent="0.35">
      <c r="A83" s="63" t="s">
        <v>226</v>
      </c>
      <c r="B83" s="63" t="s">
        <v>382</v>
      </c>
      <c r="C83" s="57" t="s">
        <v>227</v>
      </c>
      <c r="D83" s="56" t="s">
        <v>383</v>
      </c>
      <c r="E83" s="6" t="str">
        <f t="shared" si="2"/>
        <v>INSERT INTO `CompGen_has_CompSpec` VALUES (`M-EG-E-1.2`, `Repérage 2D`, `savoir déterminer les coordonnées dans un tableau`);</v>
      </c>
    </row>
    <row r="84" spans="1:5" s="58" customFormat="1" x14ac:dyDescent="0.35">
      <c r="A84" s="63" t="s">
        <v>226</v>
      </c>
      <c r="B84" s="63" t="s">
        <v>384</v>
      </c>
      <c r="C84" s="57" t="s">
        <v>227</v>
      </c>
      <c r="D84" s="56" t="s">
        <v>385</v>
      </c>
      <c r="E84" s="6" t="str">
        <f t="shared" si="2"/>
        <v>INSERT INTO `CompGen_has_CompSpec` VALUES (`M-EG-E-1.3`, `Repérage 2D`, `savoir sortir d'un labyrinthe`);</v>
      </c>
    </row>
    <row r="85" spans="1:5" x14ac:dyDescent="0.35">
      <c r="A85" s="10" t="s">
        <v>228</v>
      </c>
      <c r="B85" s="10" t="s">
        <v>386</v>
      </c>
      <c r="C85" s="15" t="s">
        <v>229</v>
      </c>
      <c r="D85" s="7" t="s">
        <v>387</v>
      </c>
      <c r="E85" s="6" t="str">
        <f t="shared" si="2"/>
        <v>INSERT INTO `CompGen_has_CompSpec` VALUES (`M-EG-E-2.1`, `Repérage spatial`, `comprendre les notions de repérage (droite, gauche, devant, derrière, au-dessus, au-dessous, haut, bas)`);</v>
      </c>
    </row>
    <row r="86" spans="1:5" x14ac:dyDescent="0.35">
      <c r="A86" s="10" t="s">
        <v>228</v>
      </c>
      <c r="B86" s="10" t="s">
        <v>388</v>
      </c>
      <c r="C86" s="15" t="s">
        <v>229</v>
      </c>
      <c r="D86" s="7" t="s">
        <v>389</v>
      </c>
      <c r="E86" s="6" t="str">
        <f t="shared" si="2"/>
        <v>INSERT INTO `CompGen_has_CompSpec` VALUES (`M-EG-E-2.2`, `Repérage spatial`, `décrire en utilisant les mots adaptés pour le repérage (droite, gauche, devant, derrière, au-dessus, au-dessous, haut, bas)`);</v>
      </c>
    </row>
    <row r="87" spans="1:5" x14ac:dyDescent="0.35">
      <c r="A87" s="10" t="s">
        <v>228</v>
      </c>
      <c r="B87" s="10" t="s">
        <v>390</v>
      </c>
      <c r="C87" s="15" t="s">
        <v>229</v>
      </c>
      <c r="D87" s="7" t="s">
        <v>391</v>
      </c>
      <c r="E87" s="6" t="str">
        <f t="shared" si="2"/>
        <v>INSERT INTO `CompGen_has_CompSpec` VALUES (`M-EG-E-2.3`, `Repérage spatial`, `savoir se repérer soi-même`);</v>
      </c>
    </row>
    <row r="88" spans="1:5" x14ac:dyDescent="0.35">
      <c r="A88" s="10" t="s">
        <v>228</v>
      </c>
      <c r="B88" s="10" t="s">
        <v>392</v>
      </c>
      <c r="C88" s="15" t="s">
        <v>229</v>
      </c>
      <c r="D88" s="7" t="s">
        <v>393</v>
      </c>
      <c r="E88" s="6" t="str">
        <f t="shared" si="2"/>
        <v>INSERT INTO `CompGen_has_CompSpec` VALUES (`M-EG-E-2.4`, `Repérage spatial`, `savoir repérer un objet par rapport à un autre`);</v>
      </c>
    </row>
    <row r="89" spans="1:5" x14ac:dyDescent="0.35">
      <c r="A89" s="37" t="s">
        <v>231</v>
      </c>
      <c r="B89" s="37" t="s">
        <v>394</v>
      </c>
      <c r="C89" s="15" t="s">
        <v>232</v>
      </c>
      <c r="D89" s="7" t="s">
        <v>395</v>
      </c>
      <c r="E89" s="6" t="str">
        <f t="shared" si="2"/>
        <v>INSERT INTO `CompGen_has_CompSpec` VALUES (`M-MG-M-1.1`, `Longueurs`, `savoir mesurer avec une règle`);</v>
      </c>
    </row>
    <row r="90" spans="1:5" x14ac:dyDescent="0.35">
      <c r="A90" s="37" t="s">
        <v>231</v>
      </c>
      <c r="B90" s="37" t="s">
        <v>396</v>
      </c>
      <c r="C90" s="15" t="s">
        <v>232</v>
      </c>
      <c r="D90" s="7" t="s">
        <v>397</v>
      </c>
      <c r="E90" s="6" t="str">
        <f t="shared" si="2"/>
        <v>INSERT INTO `CompGen_has_CompSpec` VALUES (`M-MG-M-1.2`, `Longueurs`, `savoir comparer deux segments par longueur`);</v>
      </c>
    </row>
    <row r="91" spans="1:5" x14ac:dyDescent="0.35">
      <c r="A91" s="37" t="s">
        <v>231</v>
      </c>
      <c r="B91" s="37" t="s">
        <v>398</v>
      </c>
      <c r="C91" s="15" t="s">
        <v>232</v>
      </c>
      <c r="D91" s="7" t="s">
        <v>399</v>
      </c>
      <c r="E91" s="6" t="str">
        <f t="shared" si="2"/>
        <v>INSERT INTO `CompGen_has_CompSpec` VALUES (`M-MG-M-1.3`, `Longueurs`, `savoir trier des segments par longueur`);</v>
      </c>
    </row>
    <row r="92" spans="1:5" x14ac:dyDescent="0.35">
      <c r="A92" s="37" t="s">
        <v>231</v>
      </c>
      <c r="B92" s="37" t="s">
        <v>400</v>
      </c>
      <c r="C92" s="15" t="s">
        <v>232</v>
      </c>
      <c r="D92" s="7" t="s">
        <v>401</v>
      </c>
      <c r="E92" s="6" t="str">
        <f t="shared" si="2"/>
        <v>INSERT INTO `CompGen_has_CompSpec` VALUES (`M-MG-M-1.4`, `Longueurs`, `savoir reproduire selon des mesures`);</v>
      </c>
    </row>
    <row r="93" spans="1:5" x14ac:dyDescent="0.35">
      <c r="A93" s="37" t="s">
        <v>231</v>
      </c>
      <c r="B93" s="37" t="s">
        <v>402</v>
      </c>
      <c r="C93" s="15" t="s">
        <v>232</v>
      </c>
      <c r="D93" s="7" t="s">
        <v>403</v>
      </c>
      <c r="E93" s="6" t="str">
        <f t="shared" si="2"/>
        <v>INSERT INTO `CompGen_has_CompSpec` VALUES (`M-MG-M-1.5`, `Longueurs`, `savoir estimer une longueur`);</v>
      </c>
    </row>
    <row r="94" spans="1:5" x14ac:dyDescent="0.35">
      <c r="A94" s="37" t="s">
        <v>231</v>
      </c>
      <c r="B94" s="37" t="s">
        <v>404</v>
      </c>
      <c r="C94" s="15" t="s">
        <v>232</v>
      </c>
      <c r="D94" s="7" t="s">
        <v>405</v>
      </c>
      <c r="E94" s="6" t="str">
        <f t="shared" si="2"/>
        <v>INSERT INTO `CompGen_has_CompSpec` VALUES (`M-MG-M-1.6`, `Longueurs`, `connaître les différentes unités de mesure`);</v>
      </c>
    </row>
    <row r="95" spans="1:5" x14ac:dyDescent="0.35">
      <c r="A95" s="37" t="s">
        <v>231</v>
      </c>
      <c r="B95" s="37" t="s">
        <v>406</v>
      </c>
      <c r="C95" s="15" t="s">
        <v>232</v>
      </c>
      <c r="D95" s="7" t="s">
        <v>407</v>
      </c>
      <c r="E95" s="6" t="str">
        <f t="shared" si="2"/>
        <v>INSERT INTO `CompGen_has_CompSpec` VALUES (`M-MG-M-1.7`, `Longueurs`, `savoir convertir les mesures`);</v>
      </c>
    </row>
    <row r="96" spans="1:5" x14ac:dyDescent="0.35">
      <c r="A96" s="37" t="s">
        <v>231</v>
      </c>
      <c r="B96" s="37" t="s">
        <v>408</v>
      </c>
      <c r="C96" s="15" t="s">
        <v>232</v>
      </c>
      <c r="D96" s="7" t="s">
        <v>409</v>
      </c>
      <c r="E96" s="6" t="str">
        <f t="shared" si="2"/>
        <v>INSERT INTO `CompGen_has_CompSpec` VALUES (`M-MG-M-1.8`, `Longueurs`, `savoir utiliser l'unité de mesure la plus adaptée`);</v>
      </c>
    </row>
    <row r="97" spans="1:5" x14ac:dyDescent="0.35">
      <c r="A97" s="37" t="s">
        <v>233</v>
      </c>
      <c r="B97" s="37" t="s">
        <v>410</v>
      </c>
      <c r="C97" s="15" t="s">
        <v>234</v>
      </c>
      <c r="D97" s="7" t="s">
        <v>411</v>
      </c>
      <c r="E97" s="6" t="str">
        <f t="shared" si="2"/>
        <v>INSERT INTO `CompGen_has_CompSpec` VALUES (`M-MG-M-2.1`, `Poids`, `savoir mesurer avec une balance`);</v>
      </c>
    </row>
    <row r="98" spans="1:5" x14ac:dyDescent="0.35">
      <c r="A98" s="37" t="s">
        <v>233</v>
      </c>
      <c r="B98" s="37" t="s">
        <v>412</v>
      </c>
      <c r="C98" s="15" t="s">
        <v>234</v>
      </c>
      <c r="D98" s="7" t="s">
        <v>413</v>
      </c>
      <c r="E98" s="6" t="str">
        <f t="shared" ref="E98:E112" si="3">CONCATENATE("INSERT INTO `CompGen_has_CompSpec` VALUES (`",B98,"`, `",C98,"`, `",D98,"`);")</f>
        <v>INSERT INTO `CompGen_has_CompSpec` VALUES (`M-MG-M-2.2`, `Poids`, `savoir estimer un poids`);</v>
      </c>
    </row>
    <row r="99" spans="1:5" x14ac:dyDescent="0.35">
      <c r="A99" s="37" t="s">
        <v>233</v>
      </c>
      <c r="B99" s="37" t="s">
        <v>414</v>
      </c>
      <c r="C99" s="15" t="s">
        <v>234</v>
      </c>
      <c r="D99" s="7" t="s">
        <v>405</v>
      </c>
      <c r="E99" s="6" t="str">
        <f t="shared" si="3"/>
        <v>INSERT INTO `CompGen_has_CompSpec` VALUES (`M-MG-M-2.3`, `Poids`, `connaître les différentes unités de mesure`);</v>
      </c>
    </row>
    <row r="100" spans="1:5" x14ac:dyDescent="0.35">
      <c r="A100" s="37" t="s">
        <v>233</v>
      </c>
      <c r="B100" s="37" t="s">
        <v>415</v>
      </c>
      <c r="C100" s="15" t="s">
        <v>234</v>
      </c>
      <c r="D100" s="7" t="s">
        <v>407</v>
      </c>
      <c r="E100" s="6" t="str">
        <f t="shared" si="3"/>
        <v>INSERT INTO `CompGen_has_CompSpec` VALUES (`M-MG-M-2.4`, `Poids`, `savoir convertir les mesures`);</v>
      </c>
    </row>
    <row r="101" spans="1:5" x14ac:dyDescent="0.35">
      <c r="A101" s="37" t="s">
        <v>233</v>
      </c>
      <c r="B101" s="37" t="s">
        <v>416</v>
      </c>
      <c r="C101" s="15" t="s">
        <v>234</v>
      </c>
      <c r="D101" s="7" t="s">
        <v>409</v>
      </c>
      <c r="E101" s="6" t="str">
        <f t="shared" si="3"/>
        <v>INSERT INTO `CompGen_has_CompSpec` VALUES (`M-MG-M-2.5`, `Poids`, `savoir utiliser l'unité de mesure la plus adaptée`);</v>
      </c>
    </row>
    <row r="102" spans="1:5" x14ac:dyDescent="0.35">
      <c r="A102" s="37" t="s">
        <v>417</v>
      </c>
      <c r="B102" s="37" t="s">
        <v>418</v>
      </c>
      <c r="C102" s="15" t="s">
        <v>419</v>
      </c>
      <c r="D102" s="7" t="s">
        <v>420</v>
      </c>
      <c r="E102" s="6" t="str">
        <f t="shared" si="3"/>
        <v>INSERT INTO `CompGen_has_CompSpec` VALUES (`M-MG-M-3.1`, `Temps`, `savoir lire l'heure, lire la date`);</v>
      </c>
    </row>
    <row r="103" spans="1:5" x14ac:dyDescent="0.35">
      <c r="A103" s="37" t="s">
        <v>417</v>
      </c>
      <c r="B103" s="37" t="s">
        <v>421</v>
      </c>
      <c r="C103" s="15" t="s">
        <v>419</v>
      </c>
      <c r="D103" s="7" t="s">
        <v>422</v>
      </c>
      <c r="E103" s="6" t="str">
        <f t="shared" si="3"/>
        <v>INSERT INTO `CompGen_has_CompSpec` VALUES (`M-MG-M-3.2`, `Temps`, `savoir estimer une saison`);</v>
      </c>
    </row>
    <row r="104" spans="1:5" x14ac:dyDescent="0.35">
      <c r="A104" s="37" t="s">
        <v>417</v>
      </c>
      <c r="B104" s="37" t="s">
        <v>423</v>
      </c>
      <c r="C104" s="15" t="s">
        <v>419</v>
      </c>
      <c r="D104" s="7" t="s">
        <v>424</v>
      </c>
      <c r="E104" s="6" t="str">
        <f t="shared" si="3"/>
        <v>INSERT INTO `CompGen_has_CompSpec` VALUES (`M-MG-M-3.3`, `Temps`, `savoir estimer une période de la journée (matin, midi, après-midi, soir, nuit)`);</v>
      </c>
    </row>
    <row r="105" spans="1:5" x14ac:dyDescent="0.35">
      <c r="A105" s="37" t="s">
        <v>417</v>
      </c>
      <c r="B105" s="37" t="s">
        <v>425</v>
      </c>
      <c r="C105" s="15" t="s">
        <v>419</v>
      </c>
      <c r="D105" s="7" t="s">
        <v>405</v>
      </c>
      <c r="E105" s="6" t="str">
        <f t="shared" si="3"/>
        <v>INSERT INTO `CompGen_has_CompSpec` VALUES (`M-MG-M-3.4`, `Temps`, `connaître les différentes unités de mesure`);</v>
      </c>
    </row>
    <row r="106" spans="1:5" x14ac:dyDescent="0.35">
      <c r="A106" s="37" t="s">
        <v>417</v>
      </c>
      <c r="B106" s="37" t="s">
        <v>426</v>
      </c>
      <c r="C106" s="15" t="s">
        <v>419</v>
      </c>
      <c r="D106" s="7" t="s">
        <v>407</v>
      </c>
      <c r="E106" s="6" t="str">
        <f t="shared" si="3"/>
        <v>INSERT INTO `CompGen_has_CompSpec` VALUES (`M-MG-M-3.5`, `Temps`, `savoir convertir les mesures`);</v>
      </c>
    </row>
    <row r="107" spans="1:5" x14ac:dyDescent="0.35">
      <c r="A107" s="37" t="s">
        <v>417</v>
      </c>
      <c r="B107" s="37" t="s">
        <v>427</v>
      </c>
      <c r="C107" s="15" t="s">
        <v>419</v>
      </c>
      <c r="D107" s="7" t="s">
        <v>409</v>
      </c>
      <c r="E107" s="6" t="str">
        <f t="shared" si="3"/>
        <v>INSERT INTO `CompGen_has_CompSpec` VALUES (`M-MG-M-3.6`, `Temps`, `savoir utiliser l'unité de mesure la plus adaptée`);</v>
      </c>
    </row>
    <row r="108" spans="1:5" x14ac:dyDescent="0.35">
      <c r="A108" s="37" t="s">
        <v>235</v>
      </c>
      <c r="B108" s="37" t="s">
        <v>428</v>
      </c>
      <c r="C108" s="15" t="s">
        <v>236</v>
      </c>
      <c r="D108" s="7" t="s">
        <v>429</v>
      </c>
      <c r="E108" s="6" t="str">
        <f t="shared" si="3"/>
        <v>INSERT INTO `CompGen_has_CompSpec` VALUES (`M-MG-M-4.1`, `Monnaies`, `savoir compter une somme`);</v>
      </c>
    </row>
    <row r="109" spans="1:5" x14ac:dyDescent="0.35">
      <c r="A109" s="37" t="s">
        <v>235</v>
      </c>
      <c r="B109" s="37" t="s">
        <v>430</v>
      </c>
      <c r="C109" s="15" t="s">
        <v>236</v>
      </c>
      <c r="D109" s="23" t="s">
        <v>431</v>
      </c>
      <c r="E109" s="6" t="str">
        <f t="shared" si="3"/>
        <v>INSERT INTO `CompGen_has_CompSpec` VALUES (`M-MG-M-4.2`, `Monnaies`, `savoir estimer une somme`);</v>
      </c>
    </row>
    <row r="110" spans="1:5" x14ac:dyDescent="0.35">
      <c r="A110" s="37" t="s">
        <v>235</v>
      </c>
      <c r="B110" s="37" t="s">
        <v>432</v>
      </c>
      <c r="C110" s="15" t="s">
        <v>236</v>
      </c>
      <c r="D110" s="7" t="s">
        <v>405</v>
      </c>
      <c r="E110" s="6" t="str">
        <f t="shared" si="3"/>
        <v>INSERT INTO `CompGen_has_CompSpec` VALUES (`M-MG-M-4.3`, `Monnaies`, `connaître les différentes unités de mesure`);</v>
      </c>
    </row>
    <row r="111" spans="1:5" x14ac:dyDescent="0.35">
      <c r="A111" s="37" t="s">
        <v>235</v>
      </c>
      <c r="B111" s="37" t="s">
        <v>433</v>
      </c>
      <c r="C111" s="15" t="s">
        <v>236</v>
      </c>
      <c r="D111" s="7" t="s">
        <v>407</v>
      </c>
      <c r="E111" s="6" t="str">
        <f t="shared" si="3"/>
        <v>INSERT INTO `CompGen_has_CompSpec` VALUES (`M-MG-M-4.4`, `Monnaies`, `savoir convertir les mesures`);</v>
      </c>
    </row>
    <row r="112" spans="1:5" x14ac:dyDescent="0.35">
      <c r="A112" s="37" t="s">
        <v>235</v>
      </c>
      <c r="B112" s="37" t="s">
        <v>434</v>
      </c>
      <c r="C112" s="15" t="s">
        <v>236</v>
      </c>
      <c r="D112" s="7" t="s">
        <v>409</v>
      </c>
      <c r="E112" s="6" t="str">
        <f t="shared" si="3"/>
        <v>INSERT INTO `CompGen_has_CompSpec` VALUES (`M-MG-M-4.5`, `Monnaies`, `savoir utiliser l'unité de mesure la plus adaptée`);</v>
      </c>
    </row>
    <row r="113" spans="1:5" x14ac:dyDescent="0.35">
      <c r="A113" s="23"/>
      <c r="B113" s="23"/>
      <c r="C113" s="23"/>
      <c r="D113" s="23"/>
      <c r="E113" s="23"/>
    </row>
    <row r="114" spans="1:5" x14ac:dyDescent="0.35">
      <c r="A114" s="23"/>
      <c r="B114" s="23"/>
      <c r="C114" s="23"/>
      <c r="D114" s="23"/>
      <c r="E114" s="23"/>
    </row>
    <row r="115" spans="1:5" x14ac:dyDescent="0.35">
      <c r="A115" s="23"/>
      <c r="B115" s="23"/>
      <c r="C115" s="23"/>
      <c r="D115" s="23"/>
      <c r="E115" s="23"/>
    </row>
    <row r="116" spans="1:5" x14ac:dyDescent="0.35">
      <c r="A116" s="23"/>
      <c r="B116" s="23"/>
      <c r="C116" s="23"/>
      <c r="D116" s="23"/>
      <c r="E116" s="23"/>
    </row>
    <row r="117" spans="1:5" x14ac:dyDescent="0.35">
      <c r="A117" s="23"/>
      <c r="B117" s="23"/>
      <c r="C117" s="23"/>
      <c r="D117" s="23"/>
      <c r="E117" s="23"/>
    </row>
    <row r="118" spans="1:5" x14ac:dyDescent="0.35">
      <c r="A118" s="23"/>
      <c r="B118" s="23"/>
      <c r="C118" s="23"/>
      <c r="D118" s="23"/>
      <c r="E118" s="23"/>
    </row>
    <row r="119" spans="1:5" x14ac:dyDescent="0.35">
      <c r="A119" s="23"/>
      <c r="B119" s="23"/>
      <c r="C119" s="23"/>
      <c r="D119" s="23"/>
      <c r="E119" s="23"/>
    </row>
    <row r="120" spans="1:5" x14ac:dyDescent="0.35">
      <c r="A120" s="23"/>
      <c r="B120" s="23"/>
      <c r="C120" s="23"/>
      <c r="D120" s="23"/>
      <c r="E120" s="23"/>
    </row>
    <row r="121" spans="1:5" x14ac:dyDescent="0.35">
      <c r="A121" s="23"/>
      <c r="B121" s="23"/>
      <c r="C121" s="23"/>
      <c r="D121" s="23"/>
      <c r="E121" s="23"/>
    </row>
    <row r="122" spans="1:5" x14ac:dyDescent="0.35">
      <c r="A122" s="23"/>
      <c r="B122" s="23"/>
      <c r="C122" s="23"/>
      <c r="D122" s="23"/>
      <c r="E122" s="23"/>
    </row>
    <row r="123" spans="1:5" x14ac:dyDescent="0.35">
      <c r="A123" s="23"/>
      <c r="B123" s="23"/>
      <c r="C123" s="23"/>
      <c r="D123" s="23"/>
      <c r="E123" s="23"/>
    </row>
    <row r="124" spans="1:5" x14ac:dyDescent="0.35">
      <c r="A124" s="23"/>
      <c r="B124" s="23"/>
      <c r="C124" s="23"/>
      <c r="D124" s="23"/>
      <c r="E124" s="23"/>
    </row>
    <row r="125" spans="1:5" x14ac:dyDescent="0.35">
      <c r="A125" s="23"/>
      <c r="B125" s="23"/>
      <c r="C125" s="23"/>
      <c r="D125" s="23"/>
      <c r="E125" s="23"/>
    </row>
    <row r="126" spans="1:5" x14ac:dyDescent="0.35">
      <c r="A126" s="23"/>
      <c r="B126" s="23"/>
      <c r="C126" s="23"/>
      <c r="D126" s="23"/>
      <c r="E126" s="23"/>
    </row>
    <row r="127" spans="1:5" x14ac:dyDescent="0.35">
      <c r="A127" s="23"/>
      <c r="B127" s="23"/>
      <c r="C127" s="23"/>
      <c r="D127" s="23"/>
      <c r="E127" s="23"/>
    </row>
    <row r="128" spans="1:5" x14ac:dyDescent="0.35">
      <c r="A128" s="23"/>
      <c r="B128" s="23"/>
      <c r="C128" s="23"/>
      <c r="D128" s="23"/>
      <c r="E128" s="23"/>
    </row>
    <row r="129" spans="1:5" x14ac:dyDescent="0.35">
      <c r="A129" s="23"/>
      <c r="B129" s="23"/>
      <c r="C129" s="23"/>
      <c r="D129" s="23"/>
      <c r="E129" s="23"/>
    </row>
    <row r="130" spans="1:5" x14ac:dyDescent="0.35">
      <c r="A130" s="23"/>
      <c r="B130" s="23"/>
      <c r="C130" s="23"/>
      <c r="D130" s="23"/>
      <c r="E130" s="23"/>
    </row>
    <row r="131" spans="1:5" x14ac:dyDescent="0.35">
      <c r="A131" s="23"/>
      <c r="B131" s="23"/>
      <c r="C131" s="23"/>
      <c r="D131" s="23"/>
      <c r="E131" s="23"/>
    </row>
    <row r="132" spans="1:5" x14ac:dyDescent="0.35">
      <c r="A132" s="23"/>
      <c r="B132" s="23"/>
      <c r="C132" s="23"/>
      <c r="D132" s="23"/>
      <c r="E132" s="23"/>
    </row>
    <row r="133" spans="1:5" x14ac:dyDescent="0.35">
      <c r="A133" s="23"/>
      <c r="B133" s="23"/>
      <c r="C133" s="23"/>
      <c r="D133" s="23"/>
      <c r="E133" s="23"/>
    </row>
    <row r="134" spans="1:5" x14ac:dyDescent="0.35">
      <c r="A134" s="23"/>
      <c r="B134" s="23"/>
      <c r="C134" s="23"/>
      <c r="D134" s="23"/>
      <c r="E134" s="23"/>
    </row>
    <row r="135" spans="1:5" x14ac:dyDescent="0.35">
      <c r="A135" s="23"/>
      <c r="B135" s="23"/>
      <c r="C135" s="23"/>
      <c r="D135" s="23"/>
      <c r="E135" s="23"/>
    </row>
    <row r="136" spans="1:5" x14ac:dyDescent="0.35">
      <c r="A136" s="23"/>
      <c r="B136" s="23"/>
      <c r="C136" s="23"/>
      <c r="D136" s="23"/>
      <c r="E136" s="23"/>
    </row>
    <row r="137" spans="1:5" x14ac:dyDescent="0.35">
      <c r="A137" s="23"/>
      <c r="B137" s="23"/>
      <c r="C137" s="23"/>
      <c r="D137" s="23"/>
      <c r="E137" s="23"/>
    </row>
    <row r="138" spans="1:5" x14ac:dyDescent="0.35">
      <c r="A138" s="23"/>
      <c r="B138" s="23"/>
      <c r="C138" s="23"/>
      <c r="D138" s="23"/>
      <c r="E138" s="23"/>
    </row>
    <row r="139" spans="1:5" x14ac:dyDescent="0.35">
      <c r="A139" s="23"/>
      <c r="B139" s="23"/>
      <c r="C139" s="23"/>
      <c r="D139" s="23"/>
      <c r="E139" s="23"/>
    </row>
    <row r="140" spans="1:5" x14ac:dyDescent="0.35">
      <c r="A140" s="23"/>
      <c r="B140" s="23"/>
      <c r="C140" s="23"/>
      <c r="D140" s="23"/>
      <c r="E140" s="23"/>
    </row>
    <row r="141" spans="1:5" x14ac:dyDescent="0.35">
      <c r="A141" s="23"/>
      <c r="B141" s="23"/>
      <c r="C141" s="23"/>
      <c r="D141" s="23"/>
      <c r="E141" s="23"/>
    </row>
    <row r="142" spans="1:5" x14ac:dyDescent="0.35">
      <c r="A142" s="23"/>
      <c r="B142" s="23"/>
      <c r="C142" s="23"/>
      <c r="D142" s="23"/>
      <c r="E142" s="23"/>
    </row>
    <row r="143" spans="1:5" x14ac:dyDescent="0.35">
      <c r="A143" s="23"/>
      <c r="B143" s="23"/>
      <c r="C143" s="23"/>
      <c r="D143" s="23"/>
      <c r="E143" s="23"/>
    </row>
    <row r="144" spans="1:5" x14ac:dyDescent="0.35">
      <c r="A144" s="23"/>
      <c r="B144" s="23"/>
      <c r="C144" s="23"/>
      <c r="D144" s="23"/>
      <c r="E144" s="23"/>
    </row>
    <row r="145" spans="1:5" x14ac:dyDescent="0.35">
      <c r="A145" s="23"/>
      <c r="B145" s="23"/>
      <c r="C145" s="23"/>
      <c r="D145" s="23"/>
      <c r="E145" s="23"/>
    </row>
    <row r="146" spans="1:5" x14ac:dyDescent="0.35">
      <c r="A146" s="23"/>
      <c r="B146" s="23"/>
      <c r="C146" s="23"/>
      <c r="D146" s="23"/>
      <c r="E146" s="23"/>
    </row>
    <row r="147" spans="1:5" x14ac:dyDescent="0.35">
      <c r="A147" s="23"/>
      <c r="B147" s="23"/>
      <c r="C147" s="23"/>
      <c r="D147" s="23"/>
      <c r="E147" s="23"/>
    </row>
    <row r="148" spans="1:5" x14ac:dyDescent="0.35">
      <c r="A148" s="23"/>
      <c r="B148" s="23"/>
      <c r="C148" s="23"/>
      <c r="D148" s="23"/>
      <c r="E148" s="23"/>
    </row>
    <row r="149" spans="1:5" x14ac:dyDescent="0.35">
      <c r="A149" s="23"/>
      <c r="B149" s="23"/>
      <c r="C149" s="23"/>
      <c r="D149" s="23"/>
      <c r="E149" s="23"/>
    </row>
    <row r="150" spans="1:5" x14ac:dyDescent="0.35">
      <c r="A150" s="23"/>
      <c r="B150" s="23"/>
      <c r="C150" s="23"/>
      <c r="D150" s="23"/>
      <c r="E150" s="23"/>
    </row>
    <row r="151" spans="1:5" x14ac:dyDescent="0.35">
      <c r="A151" s="23"/>
      <c r="B151" s="23"/>
      <c r="C151" s="23"/>
      <c r="D151" s="23"/>
      <c r="E151" s="23"/>
    </row>
    <row r="152" spans="1:5" x14ac:dyDescent="0.35">
      <c r="A152" s="23"/>
      <c r="B152" s="23"/>
      <c r="C152" s="23"/>
      <c r="D152" s="23"/>
      <c r="E152" s="23"/>
    </row>
    <row r="153" spans="1:5" x14ac:dyDescent="0.35">
      <c r="A153" s="23"/>
      <c r="B153" s="23"/>
      <c r="C153" s="23"/>
      <c r="D153" s="23"/>
      <c r="E153" s="23"/>
    </row>
    <row r="154" spans="1:5" x14ac:dyDescent="0.35">
      <c r="A154" s="23"/>
      <c r="B154" s="23"/>
      <c r="C154" s="23"/>
      <c r="D154" s="23"/>
      <c r="E154" s="23"/>
    </row>
    <row r="155" spans="1:5" x14ac:dyDescent="0.35">
      <c r="A155" s="23"/>
      <c r="B155" s="23"/>
      <c r="C155" s="23"/>
      <c r="D155" s="23"/>
      <c r="E155" s="23"/>
    </row>
    <row r="156" spans="1:5" x14ac:dyDescent="0.35">
      <c r="A156" s="23"/>
      <c r="B156" s="23"/>
      <c r="C156" s="23"/>
      <c r="D156" s="23"/>
      <c r="E156" s="23"/>
    </row>
    <row r="157" spans="1:5" x14ac:dyDescent="0.35">
      <c r="A157" s="23"/>
      <c r="B157" s="23"/>
      <c r="C157" s="23"/>
      <c r="D157" s="23"/>
      <c r="E157" s="23"/>
    </row>
    <row r="158" spans="1:5" x14ac:dyDescent="0.35">
      <c r="A158" s="23"/>
      <c r="B158" s="23"/>
      <c r="C158" s="23"/>
      <c r="D158" s="23"/>
      <c r="E158" s="23"/>
    </row>
    <row r="159" spans="1:5" x14ac:dyDescent="0.35">
      <c r="A159" s="23"/>
      <c r="B159" s="23"/>
      <c r="C159" s="23"/>
      <c r="D159" s="23"/>
      <c r="E159" s="23"/>
    </row>
    <row r="160" spans="1:5" x14ac:dyDescent="0.35">
      <c r="A160" s="23"/>
      <c r="B160" s="23"/>
      <c r="C160" s="23"/>
      <c r="D160" s="23"/>
      <c r="E160" s="23"/>
    </row>
    <row r="161" spans="1:5" x14ac:dyDescent="0.35">
      <c r="A161" s="23"/>
      <c r="B161" s="23"/>
      <c r="C161" s="23"/>
      <c r="D161" s="23"/>
      <c r="E161" s="23"/>
    </row>
    <row r="162" spans="1:5" x14ac:dyDescent="0.35">
      <c r="A162" s="23"/>
      <c r="B162" s="23"/>
      <c r="C162" s="23"/>
      <c r="D162" s="23"/>
      <c r="E162" s="23"/>
    </row>
    <row r="163" spans="1:5" x14ac:dyDescent="0.35">
      <c r="A163" s="23"/>
      <c r="B163" s="23"/>
      <c r="C163" s="23"/>
      <c r="D163" s="23"/>
      <c r="E163" s="23"/>
    </row>
    <row r="164" spans="1:5" x14ac:dyDescent="0.35">
      <c r="A164" s="23"/>
      <c r="B164" s="23"/>
      <c r="C164" s="23"/>
      <c r="D164" s="23"/>
      <c r="E164" s="23"/>
    </row>
    <row r="165" spans="1:5" x14ac:dyDescent="0.35">
      <c r="A165" s="23"/>
      <c r="B165" s="23"/>
      <c r="C165" s="23"/>
      <c r="D165" s="23"/>
      <c r="E165" s="23"/>
    </row>
    <row r="166" spans="1:5" x14ac:dyDescent="0.35">
      <c r="A166" s="23"/>
      <c r="B166" s="23"/>
      <c r="C166" s="23"/>
      <c r="D166" s="23"/>
      <c r="E166" s="23"/>
    </row>
    <row r="167" spans="1:5" x14ac:dyDescent="0.35">
      <c r="A167" s="23"/>
      <c r="B167" s="23"/>
      <c r="C167" s="23"/>
      <c r="D167" s="23"/>
      <c r="E167" s="23"/>
    </row>
    <row r="168" spans="1:5" x14ac:dyDescent="0.35">
      <c r="A168" s="23"/>
      <c r="B168" s="23"/>
      <c r="C168" s="23"/>
      <c r="D168" s="23"/>
      <c r="E168" s="23"/>
    </row>
    <row r="169" spans="1:5" x14ac:dyDescent="0.35">
      <c r="A169" s="23"/>
      <c r="B169" s="23"/>
      <c r="C169" s="23"/>
      <c r="D169" s="23"/>
      <c r="E169" s="23"/>
    </row>
    <row r="170" spans="1:5" x14ac:dyDescent="0.35">
      <c r="A170" s="23"/>
      <c r="B170" s="23"/>
      <c r="C170" s="23"/>
      <c r="D170" s="23"/>
      <c r="E170" s="23"/>
    </row>
    <row r="171" spans="1:5" x14ac:dyDescent="0.35">
      <c r="A171" s="23"/>
      <c r="B171" s="23"/>
      <c r="C171" s="23"/>
      <c r="D171" s="23"/>
      <c r="E171" s="23"/>
    </row>
    <row r="172" spans="1:5" x14ac:dyDescent="0.35">
      <c r="A172" s="23"/>
      <c r="B172" s="23"/>
      <c r="C172" s="23"/>
      <c r="D172" s="23"/>
      <c r="E172" s="23"/>
    </row>
    <row r="173" spans="1:5" x14ac:dyDescent="0.35">
      <c r="A173" s="23"/>
      <c r="B173" s="23"/>
      <c r="C173" s="23"/>
      <c r="D173" s="23"/>
      <c r="E173" s="23"/>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2" baseType="variant">
      <vt:variant>
        <vt:lpstr>Feuilles de calcul</vt:lpstr>
      </vt:variant>
      <vt:variant>
        <vt:i4>33</vt:i4>
      </vt:variant>
    </vt:vector>
  </HeadingPairs>
  <TitlesOfParts>
    <vt:vector size="33" baseType="lpstr">
      <vt:lpstr>MPD Eleve</vt:lpstr>
      <vt:lpstr>Niveau</vt:lpstr>
      <vt:lpstr>Matière</vt:lpstr>
      <vt:lpstr>MPD Compétences</vt:lpstr>
      <vt:lpstr>Méta Compétences</vt:lpstr>
      <vt:lpstr>Categ Compétences</vt:lpstr>
      <vt:lpstr>Compétences générales</vt:lpstr>
      <vt:lpstr>Dépend. Compétences générales</vt:lpstr>
      <vt:lpstr>Compétences spécifiques</vt:lpstr>
      <vt:lpstr>MPD exercices</vt:lpstr>
      <vt:lpstr>Phase apprent &amp; Nature activ</vt:lpstr>
      <vt:lpstr>Activités par classe-leçon-nat</vt:lpstr>
      <vt:lpstr>Activités ClasseLeçonNatTyprep</vt:lpstr>
      <vt:lpstr>Type Exo</vt:lpstr>
      <vt:lpstr>Param Reponses</vt:lpstr>
      <vt:lpstr>Format Exo</vt:lpstr>
      <vt:lpstr>Classes</vt:lpstr>
      <vt:lpstr>Leçons</vt:lpstr>
      <vt:lpstr>Classe-Leçon</vt:lpstr>
      <vt:lpstr>Question ClasseLeçonActTyprep</vt:lpstr>
      <vt:lpstr>Exercices</vt:lpstr>
      <vt:lpstr>Rep_txt</vt:lpstr>
      <vt:lpstr>Rep_img</vt:lpstr>
      <vt:lpstr>Reponses_questions</vt:lpstr>
      <vt:lpstr>Reponses_memory</vt:lpstr>
      <vt:lpstr>Reponses_paires</vt:lpstr>
      <vt:lpstr>Reponses_seriation</vt:lpstr>
      <vt:lpstr>Reponses_exo_trou</vt:lpstr>
      <vt:lpstr>Activites_CompGen</vt:lpstr>
      <vt:lpstr>Activites_CompSpec</vt:lpstr>
      <vt:lpstr>Thèmes</vt:lpstr>
      <vt:lpstr>Visuels</vt:lpstr>
      <vt:lpstr>Elements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BACHELIER (fbacheli)</dc:creator>
  <dc:description/>
  <cp:lastModifiedBy>Frédéric B</cp:lastModifiedBy>
  <cp:revision>3</cp:revision>
  <dcterms:created xsi:type="dcterms:W3CDTF">2021-08-03T16:17:59Z</dcterms:created>
  <dcterms:modified xsi:type="dcterms:W3CDTF">2022-10-11T12:17:12Z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